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Depts\Rates and Pricing\Retail Cost of Service\"/>
    </mc:Choice>
  </mc:AlternateContent>
  <bookViews>
    <workbookView xWindow="-120" yWindow="-120" windowWidth="29040" windowHeight="17640" firstSheet="16" activeTab="20"/>
  </bookViews>
  <sheets>
    <sheet name="Alloc Income Statement" sheetId="15" r:id="rId1"/>
    <sheet name="Chart - Class ROR" sheetId="21" r:id="rId2"/>
    <sheet name="Alloc Rate Base" sheetId="14" r:id="rId3"/>
    <sheet name="Unit Cost Summary" sheetId="18" r:id="rId4"/>
    <sheet name="Class Plant - Elec" sheetId="1" r:id="rId5"/>
    <sheet name="Class Plant - PRP" sheetId="4" r:id="rId6"/>
    <sheet name="Class Plant - Combined" sheetId="5" r:id="rId7"/>
    <sheet name="Class Expense - Elec" sheetId="7" r:id="rId8"/>
    <sheet name="Class Expense - PRP" sheetId="8" r:id="rId9"/>
    <sheet name="Class Expense - Combined" sheetId="9" r:id="rId10"/>
    <sheet name="Table of Classifiers" sheetId="3" r:id="rId11"/>
    <sheet name="Classifer Development" sheetId="6" r:id="rId12"/>
    <sheet name="Allocate Plant" sheetId="11" r:id="rId13"/>
    <sheet name="Allocate Expenses" sheetId="12" r:id="rId14"/>
    <sheet name="Allocate Non-Electric Revenues" sheetId="16" r:id="rId15"/>
    <sheet name="Allocated Non-Op Margins" sheetId="17" r:id="rId16"/>
    <sheet name="Table of Allocators" sheetId="10" r:id="rId17"/>
    <sheet name="Allocator Development" sheetId="13" r:id="rId18"/>
    <sheet name="Accounting for Trans COSS" sheetId="24" r:id="rId19"/>
    <sheet name="Trial Balance Summary" sheetId="2" r:id="rId20"/>
    <sheet name="Class Loads" sheetId="22" r:id="rId21"/>
    <sheet name="Present Revenues" sheetId="23" r:id="rId22"/>
  </sheets>
  <externalReferences>
    <externalReference r:id="rId23"/>
  </externalReferences>
  <definedNames>
    <definedName name="ALLOCATORS" localSheetId="17">'Allocator Development'!#REF!</definedName>
    <definedName name="ALLOCATORS">'Table of Allocators'!$B$8:$X$56</definedName>
    <definedName name="CLASS_PLANT_ELEC">'Class Plant - Elec'!$B$8:$O$94</definedName>
    <definedName name="CLASSIFIERS">'Table of Classifiers'!$B$8:$M$61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5" l="1"/>
  <c r="Q175" i="2" l="1"/>
  <c r="Q174" i="2"/>
  <c r="Q173" i="2"/>
  <c r="Q172" i="2"/>
  <c r="Q171" i="2"/>
  <c r="Z176" i="2"/>
  <c r="Z175" i="2"/>
  <c r="Z174" i="2"/>
  <c r="Z173" i="2"/>
  <c r="Z172" i="2"/>
  <c r="Z171" i="2"/>
  <c r="M47" i="3" l="1"/>
  <c r="L47" i="3"/>
  <c r="K47" i="3"/>
  <c r="J47" i="3"/>
  <c r="I47" i="3"/>
  <c r="H47" i="3"/>
  <c r="G47" i="3"/>
  <c r="F47" i="3"/>
  <c r="E47" i="3"/>
  <c r="D47" i="3" s="1"/>
  <c r="M46" i="3"/>
  <c r="L46" i="3"/>
  <c r="K46" i="3"/>
  <c r="J46" i="3"/>
  <c r="I46" i="3"/>
  <c r="H46" i="3"/>
  <c r="G46" i="3"/>
  <c r="F46" i="3"/>
  <c r="D46" i="3" s="1"/>
  <c r="E46" i="3"/>
  <c r="M45" i="3"/>
  <c r="L45" i="3"/>
  <c r="K45" i="3"/>
  <c r="J45" i="3"/>
  <c r="I45" i="3"/>
  <c r="H45" i="3"/>
  <c r="G45" i="3"/>
  <c r="F45" i="3"/>
  <c r="E45" i="3"/>
  <c r="D45" i="3" s="1"/>
  <c r="M44" i="3"/>
  <c r="L44" i="3"/>
  <c r="K44" i="3"/>
  <c r="J44" i="3"/>
  <c r="I44" i="3"/>
  <c r="H44" i="3"/>
  <c r="G44" i="3"/>
  <c r="F44" i="3"/>
  <c r="E44" i="3"/>
  <c r="M43" i="3"/>
  <c r="L43" i="3"/>
  <c r="K43" i="3"/>
  <c r="J43" i="3"/>
  <c r="I43" i="3"/>
  <c r="H43" i="3"/>
  <c r="G43" i="3"/>
  <c r="F43" i="3"/>
  <c r="E43" i="3"/>
  <c r="A65" i="6"/>
  <c r="A66" i="6" s="1"/>
  <c r="A67" i="6" s="1"/>
  <c r="A68" i="6" s="1"/>
  <c r="A69" i="6" s="1"/>
  <c r="A59" i="6"/>
  <c r="A60" i="6" s="1"/>
  <c r="A61" i="6" s="1"/>
  <c r="A62" i="6" s="1"/>
  <c r="A63" i="6" s="1"/>
  <c r="A53" i="6"/>
  <c r="A54" i="6" s="1"/>
  <c r="A55" i="6" s="1"/>
  <c r="A56" i="6" s="1"/>
  <c r="A57" i="6" s="1"/>
  <c r="A47" i="6"/>
  <c r="A48" i="6" s="1"/>
  <c r="A49" i="6" s="1"/>
  <c r="A50" i="6" s="1"/>
  <c r="A51" i="6" s="1"/>
  <c r="A45" i="6"/>
  <c r="A44" i="6"/>
  <c r="A43" i="6"/>
  <c r="A42" i="6"/>
  <c r="A41" i="6"/>
  <c r="D65" i="6"/>
  <c r="D67" i="6" s="1"/>
  <c r="G68" i="6" s="1"/>
  <c r="B65" i="6"/>
  <c r="F68" i="6"/>
  <c r="D59" i="6"/>
  <c r="D61" i="6" s="1"/>
  <c r="G62" i="6" s="1"/>
  <c r="B59" i="6"/>
  <c r="F62" i="6"/>
  <c r="D53" i="6"/>
  <c r="D55" i="6" s="1"/>
  <c r="G56" i="6" s="1"/>
  <c r="B53" i="6"/>
  <c r="F56" i="6"/>
  <c r="D47" i="6"/>
  <c r="D49" i="6" s="1"/>
  <c r="G50" i="6" s="1"/>
  <c r="B47" i="6"/>
  <c r="F50" i="6"/>
  <c r="D45" i="6"/>
  <c r="M45" i="6"/>
  <c r="L45" i="6"/>
  <c r="K45" i="6"/>
  <c r="J45" i="6"/>
  <c r="I45" i="6"/>
  <c r="H45" i="6"/>
  <c r="G45" i="6"/>
  <c r="F45" i="6"/>
  <c r="E45" i="6"/>
  <c r="D44" i="6"/>
  <c r="G44" i="6"/>
  <c r="F44" i="6"/>
  <c r="D43" i="6"/>
  <c r="D44" i="3" l="1"/>
  <c r="D68" i="6"/>
  <c r="G69" i="6" s="1"/>
  <c r="D62" i="6"/>
  <c r="D56" i="6"/>
  <c r="G57" i="6" s="1"/>
  <c r="D50" i="6"/>
  <c r="D41" i="6"/>
  <c r="A48" i="3"/>
  <c r="B41" i="6"/>
  <c r="D43" i="3"/>
  <c r="M69" i="6" l="1"/>
  <c r="E69" i="6"/>
  <c r="L69" i="6"/>
  <c r="K69" i="6"/>
  <c r="J69" i="6"/>
  <c r="I69" i="6"/>
  <c r="H69" i="6"/>
  <c r="F69" i="6"/>
  <c r="M63" i="6"/>
  <c r="E63" i="6"/>
  <c r="I63" i="6"/>
  <c r="H63" i="6"/>
  <c r="L63" i="6"/>
  <c r="F63" i="6"/>
  <c r="K63" i="6"/>
  <c r="J63" i="6"/>
  <c r="G63" i="6"/>
  <c r="M57" i="6"/>
  <c r="E57" i="6"/>
  <c r="L57" i="6"/>
  <c r="K57" i="6"/>
  <c r="J57" i="6"/>
  <c r="H57" i="6"/>
  <c r="I57" i="6"/>
  <c r="F57" i="6"/>
  <c r="M51" i="6"/>
  <c r="E51" i="6"/>
  <c r="L51" i="6"/>
  <c r="K51" i="6"/>
  <c r="H51" i="6"/>
  <c r="J51" i="6"/>
  <c r="F51" i="6"/>
  <c r="I51" i="6"/>
  <c r="G51" i="6"/>
  <c r="B12" i="17"/>
  <c r="B11" i="17"/>
  <c r="E12" i="17"/>
  <c r="E11" i="17"/>
  <c r="E10" i="17"/>
  <c r="E9" i="17"/>
  <c r="B10" i="17"/>
  <c r="E202" i="2"/>
  <c r="E201" i="2"/>
  <c r="E200" i="2"/>
  <c r="E199" i="2"/>
  <c r="Q138" i="2"/>
  <c r="AD143" i="2"/>
  <c r="T138" i="2"/>
  <c r="AD139" i="2"/>
  <c r="AD137" i="2"/>
  <c r="C221" i="2"/>
  <c r="C220" i="2"/>
  <c r="C219" i="2"/>
  <c r="C226" i="2"/>
  <c r="C225" i="2"/>
  <c r="D69" i="6" l="1"/>
  <c r="D63" i="6"/>
  <c r="D57" i="6"/>
  <c r="D51" i="6"/>
  <c r="C224" i="2"/>
  <c r="C227" i="2" s="1"/>
  <c r="C229" i="2" s="1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C193" i="2"/>
  <c r="I192" i="2"/>
  <c r="M42" i="3"/>
  <c r="L42" i="3"/>
  <c r="K42" i="3"/>
  <c r="J42" i="3"/>
  <c r="I42" i="3"/>
  <c r="H42" i="3"/>
  <c r="G42" i="3"/>
  <c r="F42" i="3"/>
  <c r="E42" i="3"/>
  <c r="M39" i="6"/>
  <c r="L39" i="6"/>
  <c r="K39" i="6"/>
  <c r="J39" i="6"/>
  <c r="I39" i="6"/>
  <c r="H39" i="6"/>
  <c r="G39" i="6"/>
  <c r="F39" i="6"/>
  <c r="E39" i="6"/>
  <c r="M37" i="6"/>
  <c r="L37" i="6"/>
  <c r="K37" i="6"/>
  <c r="J37" i="6"/>
  <c r="I37" i="6"/>
  <c r="H37" i="6"/>
  <c r="G37" i="6"/>
  <c r="F37" i="6"/>
  <c r="E37" i="6"/>
  <c r="D37" i="6"/>
  <c r="D36" i="6"/>
  <c r="D35" i="6"/>
  <c r="D34" i="6"/>
  <c r="D33" i="6"/>
  <c r="D32" i="6"/>
  <c r="D31" i="6"/>
  <c r="D30" i="6"/>
  <c r="D29" i="6"/>
  <c r="B29" i="6"/>
  <c r="D39" i="6" l="1"/>
  <c r="D208" i="2"/>
  <c r="E208" i="2" s="1"/>
  <c r="C17" i="14" s="1"/>
  <c r="D207" i="2"/>
  <c r="E207" i="2" s="1"/>
  <c r="C16" i="14" s="1"/>
  <c r="U182" i="2"/>
  <c r="V182" i="2" s="1"/>
  <c r="I182" i="2" s="1"/>
  <c r="U181" i="2"/>
  <c r="V181" i="2" s="1"/>
  <c r="I181" i="2" s="1"/>
  <c r="U180" i="2"/>
  <c r="V180" i="2" s="1"/>
  <c r="I180" i="2" s="1"/>
  <c r="R182" i="2"/>
  <c r="S182" i="2" s="1"/>
  <c r="C182" i="2" s="1"/>
  <c r="R181" i="2"/>
  <c r="S181" i="2" s="1"/>
  <c r="C181" i="2" s="1"/>
  <c r="R180" i="2"/>
  <c r="S180" i="2" s="1"/>
  <c r="C180" i="2" s="1"/>
  <c r="C183" i="2"/>
  <c r="I183" i="2"/>
  <c r="V183" i="2"/>
  <c r="S183" i="2"/>
  <c r="T183" i="2"/>
  <c r="T182" i="2"/>
  <c r="T181" i="2"/>
  <c r="D176" i="2"/>
  <c r="I172" i="2"/>
  <c r="K172" i="2"/>
  <c r="V172" i="2"/>
  <c r="S172" i="2"/>
  <c r="C172" i="2" s="1"/>
  <c r="E172" i="2" s="1"/>
  <c r="U167" i="2"/>
  <c r="U166" i="2"/>
  <c r="V166" i="2" s="1"/>
  <c r="I166" i="2" s="1"/>
  <c r="U165" i="2"/>
  <c r="V165" i="2" s="1"/>
  <c r="I165" i="2" s="1"/>
  <c r="U164" i="2"/>
  <c r="V164" i="2" s="1"/>
  <c r="I164" i="2" s="1"/>
  <c r="U163" i="2"/>
  <c r="U162" i="2"/>
  <c r="V162" i="2" s="1"/>
  <c r="I162" i="2" s="1"/>
  <c r="U161" i="2"/>
  <c r="V161" i="2" s="1"/>
  <c r="I161" i="2" s="1"/>
  <c r="U160" i="2"/>
  <c r="U159" i="2"/>
  <c r="U158" i="2"/>
  <c r="V158" i="2" s="1"/>
  <c r="I158" i="2" s="1"/>
  <c r="U157" i="2"/>
  <c r="V157" i="2" s="1"/>
  <c r="I157" i="2" s="1"/>
  <c r="U156" i="2"/>
  <c r="V156" i="2" s="1"/>
  <c r="I156" i="2" s="1"/>
  <c r="U155" i="2"/>
  <c r="U154" i="2"/>
  <c r="V154" i="2" s="1"/>
  <c r="I154" i="2" s="1"/>
  <c r="R167" i="2"/>
  <c r="R166" i="2"/>
  <c r="R165" i="2"/>
  <c r="R164" i="2"/>
  <c r="S164" i="2" s="1"/>
  <c r="C164" i="2" s="1"/>
  <c r="R163" i="2"/>
  <c r="S163" i="2" s="1"/>
  <c r="C163" i="2" s="1"/>
  <c r="R162" i="2"/>
  <c r="S162" i="2" s="1"/>
  <c r="C162" i="2" s="1"/>
  <c r="R161" i="2"/>
  <c r="S161" i="2" s="1"/>
  <c r="C161" i="2" s="1"/>
  <c r="R160" i="2"/>
  <c r="R159" i="2"/>
  <c r="R158" i="2"/>
  <c r="R157" i="2"/>
  <c r="R156" i="2"/>
  <c r="S156" i="2" s="1"/>
  <c r="C156" i="2" s="1"/>
  <c r="R155" i="2"/>
  <c r="S155" i="2" s="1"/>
  <c r="C155" i="2" s="1"/>
  <c r="R154" i="2"/>
  <c r="S154" i="2" s="1"/>
  <c r="C154" i="2" s="1"/>
  <c r="U137" i="2"/>
  <c r="U136" i="2"/>
  <c r="U135" i="2"/>
  <c r="U134" i="2"/>
  <c r="V134" i="2" s="1"/>
  <c r="I134" i="2" s="1"/>
  <c r="U133" i="2"/>
  <c r="U132" i="2"/>
  <c r="U131" i="2"/>
  <c r="V131" i="2" s="1"/>
  <c r="I131" i="2" s="1"/>
  <c r="U130" i="2"/>
  <c r="V130" i="2" s="1"/>
  <c r="I130" i="2" s="1"/>
  <c r="U129" i="2"/>
  <c r="U128" i="2"/>
  <c r="V128" i="2" s="1"/>
  <c r="I128" i="2" s="1"/>
  <c r="U127" i="2"/>
  <c r="U126" i="2"/>
  <c r="V126" i="2" s="1"/>
  <c r="I126" i="2" s="1"/>
  <c r="U125" i="2"/>
  <c r="U124" i="2"/>
  <c r="U123" i="2"/>
  <c r="U122" i="2"/>
  <c r="U121" i="2"/>
  <c r="U120" i="2"/>
  <c r="V120" i="2" s="1"/>
  <c r="I120" i="2" s="1"/>
  <c r="U119" i="2"/>
  <c r="R137" i="2"/>
  <c r="R136" i="2"/>
  <c r="S136" i="2" s="1"/>
  <c r="C136" i="2" s="1"/>
  <c r="R135" i="2"/>
  <c r="S135" i="2" s="1"/>
  <c r="C135" i="2" s="1"/>
  <c r="R134" i="2"/>
  <c r="S134" i="2" s="1"/>
  <c r="C134" i="2" s="1"/>
  <c r="R133" i="2"/>
  <c r="S133" i="2" s="1"/>
  <c r="C133" i="2" s="1"/>
  <c r="R132" i="2"/>
  <c r="S132" i="2" s="1"/>
  <c r="C132" i="2" s="1"/>
  <c r="R131" i="2"/>
  <c r="S131" i="2" s="1"/>
  <c r="C131" i="2" s="1"/>
  <c r="R130" i="2"/>
  <c r="R129" i="2"/>
  <c r="R128" i="2"/>
  <c r="S128" i="2" s="1"/>
  <c r="C128" i="2" s="1"/>
  <c r="R127" i="2"/>
  <c r="S127" i="2" s="1"/>
  <c r="C127" i="2" s="1"/>
  <c r="R126" i="2"/>
  <c r="S126" i="2" s="1"/>
  <c r="C126" i="2" s="1"/>
  <c r="R125" i="2"/>
  <c r="S125" i="2" s="1"/>
  <c r="C125" i="2" s="1"/>
  <c r="R124" i="2"/>
  <c r="S124" i="2" s="1"/>
  <c r="C124" i="2" s="1"/>
  <c r="R123" i="2"/>
  <c r="S123" i="2" s="1"/>
  <c r="C123" i="2" s="1"/>
  <c r="R122" i="2"/>
  <c r="R121" i="2"/>
  <c r="R120" i="2"/>
  <c r="S120" i="2" s="1"/>
  <c r="C120" i="2" s="1"/>
  <c r="R119" i="2"/>
  <c r="S119" i="2" s="1"/>
  <c r="C119" i="2" s="1"/>
  <c r="U118" i="2"/>
  <c r="V118" i="2" s="1"/>
  <c r="I118" i="2" s="1"/>
  <c r="U117" i="2"/>
  <c r="V117" i="2" s="1"/>
  <c r="I117" i="2" s="1"/>
  <c r="U116" i="2"/>
  <c r="V116" i="2" s="1"/>
  <c r="I116" i="2" s="1"/>
  <c r="U115" i="2"/>
  <c r="U114" i="2"/>
  <c r="U113" i="2"/>
  <c r="U112" i="2"/>
  <c r="V112" i="2" s="1"/>
  <c r="I112" i="2" s="1"/>
  <c r="U111" i="2"/>
  <c r="U110" i="2"/>
  <c r="V110" i="2" s="1"/>
  <c r="I110" i="2" s="1"/>
  <c r="U108" i="2"/>
  <c r="V108" i="2" s="1"/>
  <c r="I108" i="2" s="1"/>
  <c r="U107" i="2"/>
  <c r="U106" i="2"/>
  <c r="V106" i="2" s="1"/>
  <c r="I106" i="2" s="1"/>
  <c r="U105" i="2"/>
  <c r="U104" i="2"/>
  <c r="R118" i="2"/>
  <c r="R117" i="2"/>
  <c r="R116" i="2"/>
  <c r="R115" i="2"/>
  <c r="R114" i="2"/>
  <c r="R113" i="2"/>
  <c r="R112" i="2"/>
  <c r="S112" i="2" s="1"/>
  <c r="C112" i="2" s="1"/>
  <c r="R111" i="2"/>
  <c r="S111" i="2" s="1"/>
  <c r="C111" i="2" s="1"/>
  <c r="R110" i="2"/>
  <c r="R108" i="2"/>
  <c r="S108" i="2" s="1"/>
  <c r="C108" i="2" s="1"/>
  <c r="R107" i="2"/>
  <c r="S107" i="2" s="1"/>
  <c r="C107" i="2" s="1"/>
  <c r="R106" i="2"/>
  <c r="S106" i="2" s="1"/>
  <c r="C106" i="2" s="1"/>
  <c r="R105" i="2"/>
  <c r="R104" i="2"/>
  <c r="S104" i="2" s="1"/>
  <c r="C104" i="2" s="1"/>
  <c r="V167" i="2"/>
  <c r="I167" i="2" s="1"/>
  <c r="V163" i="2"/>
  <c r="I163" i="2" s="1"/>
  <c r="V160" i="2"/>
  <c r="I160" i="2" s="1"/>
  <c r="V159" i="2"/>
  <c r="I159" i="2" s="1"/>
  <c r="V155" i="2"/>
  <c r="I155" i="2" s="1"/>
  <c r="V153" i="2"/>
  <c r="I153" i="2" s="1"/>
  <c r="V152" i="2"/>
  <c r="I152" i="2" s="1"/>
  <c r="V151" i="2"/>
  <c r="I151" i="2" s="1"/>
  <c r="V150" i="2"/>
  <c r="I150" i="2" s="1"/>
  <c r="V149" i="2"/>
  <c r="I149" i="2" s="1"/>
  <c r="V148" i="2"/>
  <c r="I148" i="2" s="1"/>
  <c r="V147" i="2"/>
  <c r="I147" i="2" s="1"/>
  <c r="V146" i="2"/>
  <c r="I146" i="2" s="1"/>
  <c r="V145" i="2"/>
  <c r="I145" i="2" s="1"/>
  <c r="V144" i="2"/>
  <c r="I144" i="2" s="1"/>
  <c r="V143" i="2"/>
  <c r="I143" i="2" s="1"/>
  <c r="V142" i="2"/>
  <c r="I142" i="2" s="1"/>
  <c r="V141" i="2"/>
  <c r="I141" i="2" s="1"/>
  <c r="V140" i="2"/>
  <c r="I140" i="2" s="1"/>
  <c r="V139" i="2"/>
  <c r="I139" i="2" s="1"/>
  <c r="V138" i="2"/>
  <c r="I138" i="2" s="1"/>
  <c r="V137" i="2"/>
  <c r="I137" i="2" s="1"/>
  <c r="V136" i="2"/>
  <c r="I136" i="2" s="1"/>
  <c r="V135" i="2"/>
  <c r="I135" i="2" s="1"/>
  <c r="V133" i="2"/>
  <c r="I133" i="2" s="1"/>
  <c r="V132" i="2"/>
  <c r="I132" i="2" s="1"/>
  <c r="V129" i="2"/>
  <c r="I129" i="2" s="1"/>
  <c r="V127" i="2"/>
  <c r="I127" i="2" s="1"/>
  <c r="V125" i="2"/>
  <c r="I125" i="2" s="1"/>
  <c r="V124" i="2"/>
  <c r="I124" i="2" s="1"/>
  <c r="V123" i="2"/>
  <c r="I123" i="2" s="1"/>
  <c r="V122" i="2"/>
  <c r="I122" i="2" s="1"/>
  <c r="V121" i="2"/>
  <c r="I121" i="2" s="1"/>
  <c r="V119" i="2"/>
  <c r="I119" i="2" s="1"/>
  <c r="V115" i="2"/>
  <c r="I115" i="2" s="1"/>
  <c r="V114" i="2"/>
  <c r="I114" i="2" s="1"/>
  <c r="V113" i="2"/>
  <c r="I113" i="2" s="1"/>
  <c r="V111" i="2"/>
  <c r="I111" i="2" s="1"/>
  <c r="V109" i="2"/>
  <c r="I109" i="2" s="1"/>
  <c r="V107" i="2"/>
  <c r="I107" i="2" s="1"/>
  <c r="V105" i="2"/>
  <c r="I105" i="2" s="1"/>
  <c r="V104" i="2"/>
  <c r="I104" i="2" s="1"/>
  <c r="V103" i="2"/>
  <c r="I103" i="2" s="1"/>
  <c r="V102" i="2"/>
  <c r="I102" i="2" s="1"/>
  <c r="V101" i="2"/>
  <c r="I101" i="2" s="1"/>
  <c r="V100" i="2"/>
  <c r="I100" i="2" s="1"/>
  <c r="V99" i="2"/>
  <c r="I99" i="2" s="1"/>
  <c r="V98" i="2"/>
  <c r="I98" i="2" s="1"/>
  <c r="V97" i="2"/>
  <c r="I97" i="2" s="1"/>
  <c r="V96" i="2"/>
  <c r="I96" i="2" s="1"/>
  <c r="V95" i="2"/>
  <c r="I95" i="2" s="1"/>
  <c r="V94" i="2"/>
  <c r="I94" i="2" s="1"/>
  <c r="V93" i="2"/>
  <c r="I93" i="2" s="1"/>
  <c r="V92" i="2"/>
  <c r="I92" i="2" s="1"/>
  <c r="V91" i="2"/>
  <c r="I91" i="2" s="1"/>
  <c r="V90" i="2"/>
  <c r="I90" i="2" s="1"/>
  <c r="V89" i="2"/>
  <c r="I89" i="2" s="1"/>
  <c r="V88" i="2"/>
  <c r="I88" i="2" s="1"/>
  <c r="V87" i="2"/>
  <c r="I87" i="2" s="1"/>
  <c r="V86" i="2"/>
  <c r="I86" i="2" s="1"/>
  <c r="V85" i="2"/>
  <c r="I85" i="2" s="1"/>
  <c r="V84" i="2"/>
  <c r="I84" i="2" s="1"/>
  <c r="V83" i="2"/>
  <c r="I83" i="2" s="1"/>
  <c r="V82" i="2"/>
  <c r="I82" i="2" s="1"/>
  <c r="V81" i="2"/>
  <c r="I81" i="2" s="1"/>
  <c r="S167" i="2"/>
  <c r="C167" i="2" s="1"/>
  <c r="S166" i="2"/>
  <c r="C166" i="2" s="1"/>
  <c r="S165" i="2"/>
  <c r="C165" i="2" s="1"/>
  <c r="S160" i="2"/>
  <c r="C160" i="2" s="1"/>
  <c r="S159" i="2"/>
  <c r="C159" i="2" s="1"/>
  <c r="S158" i="2"/>
  <c r="C158" i="2" s="1"/>
  <c r="S157" i="2"/>
  <c r="C157" i="2" s="1"/>
  <c r="S153" i="2"/>
  <c r="C153" i="2" s="1"/>
  <c r="S152" i="2"/>
  <c r="C152" i="2" s="1"/>
  <c r="S151" i="2"/>
  <c r="C151" i="2" s="1"/>
  <c r="S150" i="2"/>
  <c r="C150" i="2" s="1"/>
  <c r="S149" i="2"/>
  <c r="C149" i="2" s="1"/>
  <c r="S148" i="2"/>
  <c r="C148" i="2" s="1"/>
  <c r="S147" i="2"/>
  <c r="C147" i="2" s="1"/>
  <c r="S146" i="2"/>
  <c r="C146" i="2" s="1"/>
  <c r="S145" i="2"/>
  <c r="C145" i="2" s="1"/>
  <c r="S144" i="2"/>
  <c r="C144" i="2" s="1"/>
  <c r="S143" i="2"/>
  <c r="C143" i="2" s="1"/>
  <c r="S142" i="2"/>
  <c r="C142" i="2" s="1"/>
  <c r="S141" i="2"/>
  <c r="C141" i="2" s="1"/>
  <c r="S140" i="2"/>
  <c r="C140" i="2" s="1"/>
  <c r="S139" i="2"/>
  <c r="C139" i="2" s="1"/>
  <c r="S138" i="2"/>
  <c r="C138" i="2" s="1"/>
  <c r="S137" i="2"/>
  <c r="C137" i="2" s="1"/>
  <c r="S130" i="2"/>
  <c r="C130" i="2" s="1"/>
  <c r="S129" i="2"/>
  <c r="C129" i="2" s="1"/>
  <c r="S122" i="2"/>
  <c r="C122" i="2" s="1"/>
  <c r="S121" i="2"/>
  <c r="C121" i="2" s="1"/>
  <c r="S118" i="2"/>
  <c r="C118" i="2" s="1"/>
  <c r="S117" i="2"/>
  <c r="C117" i="2" s="1"/>
  <c r="S116" i="2"/>
  <c r="C116" i="2" s="1"/>
  <c r="S115" i="2"/>
  <c r="C115" i="2" s="1"/>
  <c r="S114" i="2"/>
  <c r="C114" i="2" s="1"/>
  <c r="S113" i="2"/>
  <c r="C113" i="2" s="1"/>
  <c r="S110" i="2"/>
  <c r="C110" i="2" s="1"/>
  <c r="S109" i="2"/>
  <c r="C109" i="2" s="1"/>
  <c r="S105" i="2"/>
  <c r="C105" i="2" s="1"/>
  <c r="S103" i="2"/>
  <c r="C103" i="2" s="1"/>
  <c r="S102" i="2"/>
  <c r="C102" i="2" s="1"/>
  <c r="S101" i="2"/>
  <c r="C101" i="2" s="1"/>
  <c r="S100" i="2"/>
  <c r="C100" i="2" s="1"/>
  <c r="S99" i="2"/>
  <c r="C99" i="2" s="1"/>
  <c r="S98" i="2"/>
  <c r="C98" i="2" s="1"/>
  <c r="S97" i="2"/>
  <c r="C97" i="2" s="1"/>
  <c r="S96" i="2"/>
  <c r="C96" i="2" s="1"/>
  <c r="S95" i="2"/>
  <c r="C95" i="2" s="1"/>
  <c r="S94" i="2"/>
  <c r="C94" i="2" s="1"/>
  <c r="S93" i="2"/>
  <c r="C93" i="2" s="1"/>
  <c r="S92" i="2"/>
  <c r="C92" i="2" s="1"/>
  <c r="S91" i="2"/>
  <c r="C91" i="2" s="1"/>
  <c r="S90" i="2"/>
  <c r="C90" i="2" s="1"/>
  <c r="S89" i="2"/>
  <c r="C89" i="2" s="1"/>
  <c r="S88" i="2"/>
  <c r="C88" i="2" s="1"/>
  <c r="S87" i="2"/>
  <c r="C87" i="2" s="1"/>
  <c r="S86" i="2"/>
  <c r="C86" i="2" s="1"/>
  <c r="S85" i="2"/>
  <c r="C85" i="2" s="1"/>
  <c r="S84" i="2"/>
  <c r="C84" i="2" s="1"/>
  <c r="S83" i="2"/>
  <c r="C83" i="2" s="1"/>
  <c r="S82" i="2"/>
  <c r="C82" i="2" s="1"/>
  <c r="S81" i="2"/>
  <c r="C81" i="2" s="1"/>
  <c r="V66" i="2"/>
  <c r="I66" i="2" s="1"/>
  <c r="V65" i="2"/>
  <c r="I65" i="2" s="1"/>
  <c r="V64" i="2"/>
  <c r="I64" i="2" s="1"/>
  <c r="V63" i="2"/>
  <c r="I63" i="2" s="1"/>
  <c r="S66" i="2"/>
  <c r="C66" i="2" s="1"/>
  <c r="S65" i="2"/>
  <c r="C65" i="2" s="1"/>
  <c r="S64" i="2"/>
  <c r="C64" i="2" s="1"/>
  <c r="S63" i="2"/>
  <c r="C63" i="2" s="1"/>
  <c r="U59" i="2"/>
  <c r="V59" i="2" s="1"/>
  <c r="I59" i="2" s="1"/>
  <c r="U58" i="2"/>
  <c r="V58" i="2" s="1"/>
  <c r="I58" i="2" s="1"/>
  <c r="U57" i="2"/>
  <c r="V57" i="2" s="1"/>
  <c r="I57" i="2" s="1"/>
  <c r="U56" i="2"/>
  <c r="V56" i="2" s="1"/>
  <c r="I56" i="2" s="1"/>
  <c r="U55" i="2"/>
  <c r="V55" i="2" s="1"/>
  <c r="I55" i="2" s="1"/>
  <c r="U54" i="2"/>
  <c r="V54" i="2" s="1"/>
  <c r="I54" i="2" s="1"/>
  <c r="U53" i="2"/>
  <c r="V53" i="2" s="1"/>
  <c r="I53" i="2" s="1"/>
  <c r="U52" i="2"/>
  <c r="V52" i="2" s="1"/>
  <c r="I52" i="2" s="1"/>
  <c r="U51" i="2"/>
  <c r="V51" i="2" s="1"/>
  <c r="I51" i="2" s="1"/>
  <c r="U50" i="2"/>
  <c r="V50" i="2" s="1"/>
  <c r="I50" i="2" s="1"/>
  <c r="U49" i="2"/>
  <c r="V49" i="2" s="1"/>
  <c r="I49" i="2" s="1"/>
  <c r="R59" i="2"/>
  <c r="S59" i="2" s="1"/>
  <c r="C59" i="2" s="1"/>
  <c r="R58" i="2"/>
  <c r="R57" i="2"/>
  <c r="S57" i="2" s="1"/>
  <c r="C57" i="2" s="1"/>
  <c r="R56" i="2"/>
  <c r="R55" i="2"/>
  <c r="S55" i="2" s="1"/>
  <c r="C55" i="2" s="1"/>
  <c r="R54" i="2"/>
  <c r="S54" i="2" s="1"/>
  <c r="C54" i="2" s="1"/>
  <c r="R53" i="2"/>
  <c r="S53" i="2" s="1"/>
  <c r="C53" i="2" s="1"/>
  <c r="R52" i="2"/>
  <c r="S52" i="2" s="1"/>
  <c r="C52" i="2" s="1"/>
  <c r="R51" i="2"/>
  <c r="S51" i="2" s="1"/>
  <c r="C51" i="2" s="1"/>
  <c r="R50" i="2"/>
  <c r="S50" i="2" s="1"/>
  <c r="C50" i="2" s="1"/>
  <c r="R49" i="2"/>
  <c r="S49" i="2" s="1"/>
  <c r="C49" i="2" s="1"/>
  <c r="U48" i="2"/>
  <c r="V48" i="2" s="1"/>
  <c r="I48" i="2" s="1"/>
  <c r="U47" i="2"/>
  <c r="V47" i="2" s="1"/>
  <c r="I47" i="2" s="1"/>
  <c r="U46" i="2"/>
  <c r="U45" i="2"/>
  <c r="V45" i="2" s="1"/>
  <c r="I45" i="2" s="1"/>
  <c r="U44" i="2"/>
  <c r="V44" i="2" s="1"/>
  <c r="I44" i="2" s="1"/>
  <c r="U43" i="2"/>
  <c r="V43" i="2" s="1"/>
  <c r="I43" i="2" s="1"/>
  <c r="U42" i="2"/>
  <c r="V42" i="2" s="1"/>
  <c r="I42" i="2" s="1"/>
  <c r="U41" i="2"/>
  <c r="V41" i="2" s="1"/>
  <c r="I41" i="2" s="1"/>
  <c r="U40" i="2"/>
  <c r="V40" i="2" s="1"/>
  <c r="I40" i="2" s="1"/>
  <c r="U39" i="2"/>
  <c r="V39" i="2" s="1"/>
  <c r="I39" i="2" s="1"/>
  <c r="U38" i="2"/>
  <c r="V38" i="2" s="1"/>
  <c r="I38" i="2" s="1"/>
  <c r="U37" i="2"/>
  <c r="V37" i="2" s="1"/>
  <c r="I37" i="2" s="1"/>
  <c r="U36" i="2"/>
  <c r="V36" i="2" s="1"/>
  <c r="I36" i="2" s="1"/>
  <c r="U35" i="2"/>
  <c r="V35" i="2" s="1"/>
  <c r="I35" i="2" s="1"/>
  <c r="U34" i="2"/>
  <c r="V34" i="2" s="1"/>
  <c r="I34" i="2" s="1"/>
  <c r="R48" i="2"/>
  <c r="S48" i="2" s="1"/>
  <c r="C48" i="2" s="1"/>
  <c r="R47" i="2"/>
  <c r="S47" i="2" s="1"/>
  <c r="C47" i="2" s="1"/>
  <c r="R46" i="2"/>
  <c r="S46" i="2" s="1"/>
  <c r="C46" i="2" s="1"/>
  <c r="R45" i="2"/>
  <c r="S45" i="2" s="1"/>
  <c r="C45" i="2" s="1"/>
  <c r="R44" i="2"/>
  <c r="S44" i="2" s="1"/>
  <c r="C44" i="2" s="1"/>
  <c r="R43" i="2"/>
  <c r="S43" i="2" s="1"/>
  <c r="C43" i="2" s="1"/>
  <c r="R42" i="2"/>
  <c r="S42" i="2" s="1"/>
  <c r="C42" i="2" s="1"/>
  <c r="R41" i="2"/>
  <c r="S41" i="2" s="1"/>
  <c r="C41" i="2" s="1"/>
  <c r="R40" i="2"/>
  <c r="S40" i="2" s="1"/>
  <c r="C40" i="2" s="1"/>
  <c r="R39" i="2"/>
  <c r="S39" i="2" s="1"/>
  <c r="C39" i="2" s="1"/>
  <c r="R38" i="2"/>
  <c r="S38" i="2" s="1"/>
  <c r="C38" i="2" s="1"/>
  <c r="R37" i="2"/>
  <c r="S37" i="2" s="1"/>
  <c r="C37" i="2" s="1"/>
  <c r="R36" i="2"/>
  <c r="S36" i="2" s="1"/>
  <c r="C36" i="2" s="1"/>
  <c r="R35" i="2"/>
  <c r="S35" i="2" s="1"/>
  <c r="C35" i="2" s="1"/>
  <c r="R34" i="2"/>
  <c r="S34" i="2" s="1"/>
  <c r="C34" i="2" s="1"/>
  <c r="U33" i="2"/>
  <c r="V33" i="2" s="1"/>
  <c r="I33" i="2" s="1"/>
  <c r="U32" i="2"/>
  <c r="V32" i="2" s="1"/>
  <c r="I32" i="2" s="1"/>
  <c r="U31" i="2"/>
  <c r="V31" i="2" s="1"/>
  <c r="I31" i="2" s="1"/>
  <c r="U30" i="2"/>
  <c r="V30" i="2" s="1"/>
  <c r="I30" i="2" s="1"/>
  <c r="U29" i="2"/>
  <c r="V29" i="2" s="1"/>
  <c r="I29" i="2" s="1"/>
  <c r="U28" i="2"/>
  <c r="V28" i="2" s="1"/>
  <c r="I28" i="2" s="1"/>
  <c r="U27" i="2"/>
  <c r="V27" i="2" s="1"/>
  <c r="I27" i="2" s="1"/>
  <c r="U26" i="2"/>
  <c r="V26" i="2" s="1"/>
  <c r="I26" i="2" s="1"/>
  <c r="U25" i="2"/>
  <c r="V25" i="2" s="1"/>
  <c r="I25" i="2" s="1"/>
  <c r="R33" i="2"/>
  <c r="S33" i="2" s="1"/>
  <c r="C33" i="2" s="1"/>
  <c r="R32" i="2"/>
  <c r="S32" i="2" s="1"/>
  <c r="C32" i="2" s="1"/>
  <c r="R31" i="2"/>
  <c r="S31" i="2" s="1"/>
  <c r="C31" i="2" s="1"/>
  <c r="R30" i="2"/>
  <c r="S30" i="2" s="1"/>
  <c r="C30" i="2" s="1"/>
  <c r="R29" i="2"/>
  <c r="S29" i="2" s="1"/>
  <c r="C29" i="2" s="1"/>
  <c r="R28" i="2"/>
  <c r="R27" i="2"/>
  <c r="S27" i="2" s="1"/>
  <c r="C27" i="2" s="1"/>
  <c r="R26" i="2"/>
  <c r="S26" i="2" s="1"/>
  <c r="C26" i="2" s="1"/>
  <c r="R25" i="2"/>
  <c r="S25" i="2" s="1"/>
  <c r="C25" i="2" s="1"/>
  <c r="U24" i="2"/>
  <c r="V24" i="2" s="1"/>
  <c r="I24" i="2" s="1"/>
  <c r="U23" i="2"/>
  <c r="V23" i="2" s="1"/>
  <c r="I23" i="2" s="1"/>
  <c r="U22" i="2"/>
  <c r="V22" i="2" s="1"/>
  <c r="I22" i="2" s="1"/>
  <c r="U21" i="2"/>
  <c r="V21" i="2" s="1"/>
  <c r="I21" i="2" s="1"/>
  <c r="U20" i="2"/>
  <c r="V20" i="2" s="1"/>
  <c r="I20" i="2" s="1"/>
  <c r="U19" i="2"/>
  <c r="V19" i="2" s="1"/>
  <c r="I19" i="2" s="1"/>
  <c r="U18" i="2"/>
  <c r="V18" i="2" s="1"/>
  <c r="I18" i="2" s="1"/>
  <c r="U17" i="2"/>
  <c r="V17" i="2" s="1"/>
  <c r="I17" i="2" s="1"/>
  <c r="U16" i="2"/>
  <c r="V16" i="2" s="1"/>
  <c r="I16" i="2" s="1"/>
  <c r="U15" i="2"/>
  <c r="V15" i="2" s="1"/>
  <c r="I15" i="2" s="1"/>
  <c r="U14" i="2"/>
  <c r="V14" i="2" s="1"/>
  <c r="I14" i="2" s="1"/>
  <c r="U13" i="2"/>
  <c r="V13" i="2" s="1"/>
  <c r="I13" i="2" s="1"/>
  <c r="U12" i="2"/>
  <c r="V12" i="2" s="1"/>
  <c r="I12" i="2" s="1"/>
  <c r="U11" i="2"/>
  <c r="V11" i="2" s="1"/>
  <c r="I11" i="2" s="1"/>
  <c r="U10" i="2"/>
  <c r="V10" i="2" s="1"/>
  <c r="I10" i="2" s="1"/>
  <c r="U9" i="2"/>
  <c r="V9" i="2" s="1"/>
  <c r="I9" i="2" s="1"/>
  <c r="U8" i="2"/>
  <c r="V8" i="2" s="1"/>
  <c r="I8" i="2" s="1"/>
  <c r="R24" i="2"/>
  <c r="S24" i="2" s="1"/>
  <c r="C24" i="2" s="1"/>
  <c r="R23" i="2"/>
  <c r="S23" i="2" s="1"/>
  <c r="C23" i="2" s="1"/>
  <c r="R22" i="2"/>
  <c r="S22" i="2" s="1"/>
  <c r="C22" i="2" s="1"/>
  <c r="R21" i="2"/>
  <c r="S21" i="2" s="1"/>
  <c r="C21" i="2" s="1"/>
  <c r="R20" i="2"/>
  <c r="S20" i="2" s="1"/>
  <c r="C20" i="2" s="1"/>
  <c r="R19" i="2"/>
  <c r="S19" i="2" s="1"/>
  <c r="C19" i="2" s="1"/>
  <c r="R18" i="2"/>
  <c r="S18" i="2" s="1"/>
  <c r="C18" i="2" s="1"/>
  <c r="R17" i="2"/>
  <c r="S17" i="2" s="1"/>
  <c r="C17" i="2" s="1"/>
  <c r="R16" i="2"/>
  <c r="S16" i="2" s="1"/>
  <c r="C16" i="2" s="1"/>
  <c r="R15" i="2"/>
  <c r="S15" i="2" s="1"/>
  <c r="C15" i="2" s="1"/>
  <c r="R14" i="2"/>
  <c r="S14" i="2" s="1"/>
  <c r="C14" i="2" s="1"/>
  <c r="R13" i="2"/>
  <c r="S13" i="2" s="1"/>
  <c r="C13" i="2" s="1"/>
  <c r="R12" i="2"/>
  <c r="S12" i="2" s="1"/>
  <c r="C12" i="2" s="1"/>
  <c r="R11" i="2"/>
  <c r="S11" i="2" s="1"/>
  <c r="C11" i="2" s="1"/>
  <c r="R10" i="2"/>
  <c r="S10" i="2" s="1"/>
  <c r="C10" i="2" s="1"/>
  <c r="R9" i="2"/>
  <c r="S9" i="2" s="1"/>
  <c r="C9" i="2" s="1"/>
  <c r="R8" i="2"/>
  <c r="S8" i="2" s="1"/>
  <c r="C8" i="2" s="1"/>
  <c r="U7" i="2"/>
  <c r="V7" i="2" s="1"/>
  <c r="I7" i="2" s="1"/>
  <c r="U6" i="2"/>
  <c r="V6" i="2" s="1"/>
  <c r="I6" i="2" s="1"/>
  <c r="U5" i="2"/>
  <c r="V5" i="2" s="1"/>
  <c r="I5" i="2" s="1"/>
  <c r="R7" i="2"/>
  <c r="S7" i="2" s="1"/>
  <c r="C7" i="2" s="1"/>
  <c r="R6" i="2"/>
  <c r="S6" i="2" s="1"/>
  <c r="C6" i="2" s="1"/>
  <c r="R5" i="2"/>
  <c r="S5" i="2" s="1"/>
  <c r="C5" i="2" s="1"/>
  <c r="V46" i="2"/>
  <c r="I46" i="2" s="1"/>
  <c r="S58" i="2"/>
  <c r="C58" i="2" s="1"/>
  <c r="S56" i="2"/>
  <c r="C56" i="2" s="1"/>
  <c r="S28" i="2"/>
  <c r="C28" i="2" s="1"/>
  <c r="E68" i="24"/>
  <c r="E66" i="24"/>
  <c r="E65" i="24"/>
  <c r="E64" i="24"/>
  <c r="E63" i="24"/>
  <c r="E60" i="24"/>
  <c r="E59" i="24"/>
  <c r="E58" i="24"/>
  <c r="E57" i="24"/>
  <c r="E56" i="24"/>
  <c r="E53" i="24"/>
  <c r="E51" i="24"/>
  <c r="E45" i="24"/>
  <c r="E50" i="24"/>
  <c r="E49" i="24"/>
  <c r="E48" i="24"/>
  <c r="E44" i="24"/>
  <c r="E43" i="24"/>
  <c r="E42" i="24"/>
  <c r="E35" i="24"/>
  <c r="E33" i="24"/>
  <c r="E32" i="24"/>
  <c r="E31" i="24"/>
  <c r="E29" i="24"/>
  <c r="E28" i="24"/>
  <c r="E27" i="24"/>
  <c r="E26" i="24"/>
  <c r="E25" i="24"/>
  <c r="E24" i="24"/>
  <c r="E21" i="24"/>
  <c r="E20" i="24"/>
  <c r="E19" i="24"/>
  <c r="E18" i="24"/>
  <c r="E17" i="24"/>
  <c r="E16" i="24"/>
  <c r="E13" i="24"/>
  <c r="E12" i="24"/>
  <c r="E11" i="24"/>
  <c r="E10" i="24"/>
  <c r="E9" i="24"/>
  <c r="E8" i="24"/>
  <c r="N5" i="24"/>
  <c r="X5" i="10" l="1"/>
  <c r="W5" i="10"/>
  <c r="V5" i="10"/>
  <c r="S4" i="22" s="1"/>
  <c r="U5" i="10"/>
  <c r="T5" i="10"/>
  <c r="S5" i="10"/>
  <c r="R5" i="10"/>
  <c r="O4" i="22" s="1"/>
  <c r="Q5" i="10"/>
  <c r="N4" i="22" s="1"/>
  <c r="P5" i="10"/>
  <c r="O5" i="10"/>
  <c r="N5" i="10"/>
  <c r="K4" i="22" s="1"/>
  <c r="M5" i="10"/>
  <c r="L5" i="10"/>
  <c r="K5" i="10"/>
  <c r="J5" i="10"/>
  <c r="G4" i="22" s="1"/>
  <c r="I5" i="10"/>
  <c r="H5" i="10"/>
  <c r="G5" i="10"/>
  <c r="F5" i="10"/>
  <c r="C4" i="22" s="1"/>
  <c r="X4" i="10"/>
  <c r="W4" i="10"/>
  <c r="V4" i="10"/>
  <c r="U4" i="10"/>
  <c r="R3" i="22" s="1"/>
  <c r="T4" i="10"/>
  <c r="S4" i="10"/>
  <c r="R4" i="10"/>
  <c r="Q4" i="10"/>
  <c r="N3" i="22" s="1"/>
  <c r="P4" i="10"/>
  <c r="O4" i="10"/>
  <c r="N4" i="10"/>
  <c r="M4" i="10"/>
  <c r="J3" i="22" s="1"/>
  <c r="L4" i="10"/>
  <c r="K4" i="10"/>
  <c r="J4" i="10"/>
  <c r="I4" i="10"/>
  <c r="F3" i="22" s="1"/>
  <c r="H4" i="10"/>
  <c r="G4" i="10"/>
  <c r="F4" i="10"/>
  <c r="C3" i="22" s="1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B5" i="23"/>
  <c r="D70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B15" i="22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B14" i="22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B13" i="22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B12" i="22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B11" i="22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B9" i="22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5" i="22"/>
  <c r="U4" i="22"/>
  <c r="T4" i="22"/>
  <c r="R4" i="22"/>
  <c r="Q4" i="22"/>
  <c r="P4" i="22"/>
  <c r="M4" i="22"/>
  <c r="L4" i="22"/>
  <c r="J4" i="22"/>
  <c r="I4" i="22"/>
  <c r="H4" i="22"/>
  <c r="F4" i="22"/>
  <c r="E4" i="22"/>
  <c r="D4" i="22"/>
  <c r="U3" i="22"/>
  <c r="T3" i="22"/>
  <c r="S3" i="22"/>
  <c r="Q3" i="22"/>
  <c r="P3" i="22"/>
  <c r="O3" i="22"/>
  <c r="M3" i="22"/>
  <c r="L3" i="22"/>
  <c r="K3" i="22"/>
  <c r="I3" i="22"/>
  <c r="H3" i="22"/>
  <c r="G3" i="22"/>
  <c r="E3" i="22"/>
  <c r="D3" i="22"/>
  <c r="B7" i="22" l="1"/>
  <c r="U29" i="18" l="1"/>
  <c r="T29" i="18"/>
  <c r="S29" i="18"/>
  <c r="R29" i="18"/>
  <c r="Q29" i="18"/>
  <c r="P29" i="18"/>
  <c r="O29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J249" i="18"/>
  <c r="N247" i="18"/>
  <c r="D244" i="18"/>
  <c r="F243" i="18"/>
  <c r="T239" i="18"/>
  <c r="U236" i="18"/>
  <c r="S236" i="18"/>
  <c r="J236" i="18"/>
  <c r="E236" i="18"/>
  <c r="O235" i="18"/>
  <c r="D235" i="18"/>
  <c r="N234" i="18"/>
  <c r="I233" i="18"/>
  <c r="U228" i="18"/>
  <c r="T228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F228" i="18"/>
  <c r="E228" i="18"/>
  <c r="D228" i="18"/>
  <c r="U223" i="18"/>
  <c r="T223" i="18"/>
  <c r="S223" i="18"/>
  <c r="R223" i="18"/>
  <c r="Q223" i="18"/>
  <c r="P223" i="18"/>
  <c r="O223" i="18"/>
  <c r="N223" i="18"/>
  <c r="M223" i="18"/>
  <c r="L223" i="18"/>
  <c r="K223" i="18"/>
  <c r="J223" i="18"/>
  <c r="I223" i="18"/>
  <c r="H223" i="18"/>
  <c r="G223" i="18"/>
  <c r="F223" i="18"/>
  <c r="E223" i="18"/>
  <c r="D223" i="18"/>
  <c r="U222" i="18"/>
  <c r="T222" i="18"/>
  <c r="S222" i="18"/>
  <c r="R222" i="18"/>
  <c r="Q222" i="18"/>
  <c r="P222" i="18"/>
  <c r="O222" i="18"/>
  <c r="N222" i="18"/>
  <c r="M222" i="18"/>
  <c r="L222" i="18"/>
  <c r="K222" i="18"/>
  <c r="J222" i="18"/>
  <c r="I222" i="18"/>
  <c r="H222" i="18"/>
  <c r="G222" i="18"/>
  <c r="F222" i="18"/>
  <c r="E222" i="18"/>
  <c r="D222" i="18"/>
  <c r="U221" i="18"/>
  <c r="T221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D221" i="18"/>
  <c r="U220" i="18"/>
  <c r="T220" i="18"/>
  <c r="S220" i="18"/>
  <c r="R220" i="18"/>
  <c r="Q220" i="18"/>
  <c r="P220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U219" i="18"/>
  <c r="T219" i="18"/>
  <c r="S219" i="18"/>
  <c r="R219" i="18"/>
  <c r="Q219" i="18"/>
  <c r="P219" i="18"/>
  <c r="O219" i="18"/>
  <c r="N219" i="18"/>
  <c r="M219" i="18"/>
  <c r="L219" i="18"/>
  <c r="K219" i="18"/>
  <c r="J219" i="18"/>
  <c r="I219" i="18"/>
  <c r="H219" i="18"/>
  <c r="G219" i="18"/>
  <c r="F219" i="18"/>
  <c r="E219" i="18"/>
  <c r="D219" i="18"/>
  <c r="U218" i="18"/>
  <c r="T218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U214" i="18"/>
  <c r="T214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U213" i="18"/>
  <c r="T213" i="18"/>
  <c r="S213" i="18"/>
  <c r="R213" i="18"/>
  <c r="Q213" i="18"/>
  <c r="P213" i="18"/>
  <c r="O213" i="18"/>
  <c r="N213" i="18"/>
  <c r="M213" i="18"/>
  <c r="L213" i="18"/>
  <c r="K213" i="18"/>
  <c r="J213" i="18"/>
  <c r="I213" i="18"/>
  <c r="H213" i="18"/>
  <c r="G213" i="18"/>
  <c r="F213" i="18"/>
  <c r="E213" i="18"/>
  <c r="D213" i="18"/>
  <c r="U210" i="18"/>
  <c r="T210" i="18"/>
  <c r="S210" i="18"/>
  <c r="R210" i="18"/>
  <c r="Q210" i="18"/>
  <c r="P210" i="18"/>
  <c r="O210" i="18"/>
  <c r="N210" i="18"/>
  <c r="M210" i="18"/>
  <c r="L210" i="18"/>
  <c r="K210" i="18"/>
  <c r="J210" i="18"/>
  <c r="I210" i="18"/>
  <c r="H210" i="18"/>
  <c r="G210" i="18"/>
  <c r="F210" i="18"/>
  <c r="E210" i="18"/>
  <c r="D210" i="18"/>
  <c r="U209" i="18"/>
  <c r="T209" i="18"/>
  <c r="S209" i="18"/>
  <c r="R209" i="18"/>
  <c r="Q209" i="18"/>
  <c r="P209" i="18"/>
  <c r="O209" i="18"/>
  <c r="N209" i="18"/>
  <c r="M209" i="18"/>
  <c r="L209" i="18"/>
  <c r="K209" i="18"/>
  <c r="J209" i="18"/>
  <c r="I209" i="18"/>
  <c r="H209" i="18"/>
  <c r="G209" i="18"/>
  <c r="F209" i="18"/>
  <c r="E209" i="18"/>
  <c r="D209" i="18"/>
  <c r="U208" i="18"/>
  <c r="T208" i="18"/>
  <c r="S208" i="18"/>
  <c r="R208" i="18"/>
  <c r="Q208" i="18"/>
  <c r="P208" i="18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U201" i="18"/>
  <c r="T201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47" i="18"/>
  <c r="C246" i="18"/>
  <c r="C228" i="18"/>
  <c r="C223" i="18"/>
  <c r="C222" i="18"/>
  <c r="C221" i="18"/>
  <c r="C220" i="18"/>
  <c r="C219" i="18"/>
  <c r="C218" i="18"/>
  <c r="C214" i="18"/>
  <c r="C213" i="18"/>
  <c r="C210" i="18"/>
  <c r="C209" i="18"/>
  <c r="C208" i="18"/>
  <c r="C201" i="18"/>
  <c r="B249" i="18"/>
  <c r="S249" i="18" s="1"/>
  <c r="A249" i="18"/>
  <c r="B248" i="18"/>
  <c r="L248" i="18" s="1"/>
  <c r="A248" i="18"/>
  <c r="A247" i="18"/>
  <c r="A246" i="18"/>
  <c r="A245" i="18"/>
  <c r="B244" i="18"/>
  <c r="T244" i="18" s="1"/>
  <c r="A244" i="18"/>
  <c r="A243" i="18"/>
  <c r="A242" i="18"/>
  <c r="B241" i="18"/>
  <c r="A241" i="18"/>
  <c r="B240" i="18"/>
  <c r="J240" i="18" s="1"/>
  <c r="A240" i="18"/>
  <c r="A239" i="18"/>
  <c r="A238" i="18"/>
  <c r="A237" i="18"/>
  <c r="B236" i="18"/>
  <c r="A236" i="18"/>
  <c r="A235" i="18"/>
  <c r="A234" i="18"/>
  <c r="B233" i="18"/>
  <c r="S233" i="18" s="1"/>
  <c r="A233" i="18"/>
  <c r="B232" i="18"/>
  <c r="R232" i="18" s="1"/>
  <c r="A232" i="18"/>
  <c r="A231" i="18"/>
  <c r="B230" i="18"/>
  <c r="A230" i="18"/>
  <c r="B229" i="18"/>
  <c r="A229" i="18"/>
  <c r="B228" i="18"/>
  <c r="A228" i="18"/>
  <c r="B227" i="18"/>
  <c r="A227" i="18"/>
  <c r="B226" i="18"/>
  <c r="A226" i="18"/>
  <c r="B225" i="18"/>
  <c r="A225" i="18"/>
  <c r="B224" i="18"/>
  <c r="A224" i="18"/>
  <c r="B223" i="18"/>
  <c r="A223" i="18"/>
  <c r="B222" i="18"/>
  <c r="A222" i="18"/>
  <c r="B221" i="18"/>
  <c r="A221" i="18"/>
  <c r="B220" i="18"/>
  <c r="A220" i="18"/>
  <c r="B219" i="18"/>
  <c r="A219" i="18"/>
  <c r="B218" i="18"/>
  <c r="A218" i="18"/>
  <c r="B217" i="18"/>
  <c r="A217" i="18"/>
  <c r="B216" i="18"/>
  <c r="A216" i="18"/>
  <c r="B215" i="18"/>
  <c r="A215" i="18"/>
  <c r="B214" i="18"/>
  <c r="A214" i="18"/>
  <c r="B213" i="18"/>
  <c r="A213" i="18"/>
  <c r="B212" i="18"/>
  <c r="A212" i="18"/>
  <c r="B211" i="18"/>
  <c r="A211" i="18"/>
  <c r="B210" i="18"/>
  <c r="A210" i="18"/>
  <c r="B209" i="18"/>
  <c r="A209" i="18"/>
  <c r="B208" i="18"/>
  <c r="A208" i="18"/>
  <c r="B207" i="18"/>
  <c r="A207" i="18"/>
  <c r="B206" i="18"/>
  <c r="A206" i="18"/>
  <c r="B205" i="18"/>
  <c r="A205" i="18"/>
  <c r="B204" i="18"/>
  <c r="A204" i="18"/>
  <c r="B203" i="18"/>
  <c r="A203" i="18"/>
  <c r="B202" i="18"/>
  <c r="A202" i="18"/>
  <c r="B201" i="18"/>
  <c r="A201" i="18"/>
  <c r="T200" i="18"/>
  <c r="C200" i="18"/>
  <c r="Q6" i="18"/>
  <c r="Q200" i="18" s="1"/>
  <c r="P6" i="18"/>
  <c r="P200" i="18" s="1"/>
  <c r="O6" i="18"/>
  <c r="O200" i="18" s="1"/>
  <c r="I6" i="18"/>
  <c r="I200" i="18" s="1"/>
  <c r="H6" i="18"/>
  <c r="H200" i="18" s="1"/>
  <c r="G6" i="18"/>
  <c r="G200" i="18" s="1"/>
  <c r="F6" i="18"/>
  <c r="F200" i="18" s="1"/>
  <c r="T5" i="18"/>
  <c r="S5" i="18"/>
  <c r="R5" i="18"/>
  <c r="Q5" i="18"/>
  <c r="L5" i="18"/>
  <c r="K5" i="18"/>
  <c r="J5" i="18"/>
  <c r="I5" i="18"/>
  <c r="D5" i="18"/>
  <c r="X5" i="11"/>
  <c r="W5" i="11"/>
  <c r="T6" i="18" s="1"/>
  <c r="V5" i="11"/>
  <c r="U5" i="11"/>
  <c r="R6" i="18" s="1"/>
  <c r="R200" i="18" s="1"/>
  <c r="T5" i="11"/>
  <c r="T5" i="12" s="1"/>
  <c r="S5" i="11"/>
  <c r="Q6" i="14" s="1"/>
  <c r="R5" i="11"/>
  <c r="Q5" i="11"/>
  <c r="Q5" i="16" s="1"/>
  <c r="P5" i="11"/>
  <c r="O5" i="11"/>
  <c r="N5" i="11"/>
  <c r="M5" i="11"/>
  <c r="J6" i="18" s="1"/>
  <c r="J200" i="18" s="1"/>
  <c r="L5" i="11"/>
  <c r="L5" i="17" s="1"/>
  <c r="K5" i="11"/>
  <c r="I6" i="14" s="1"/>
  <c r="J5" i="11"/>
  <c r="I5" i="11"/>
  <c r="I5" i="16" s="1"/>
  <c r="H5" i="11"/>
  <c r="G5" i="11"/>
  <c r="X4" i="11"/>
  <c r="W4" i="11"/>
  <c r="V4" i="11"/>
  <c r="T5" i="14" s="1"/>
  <c r="U4" i="11"/>
  <c r="U4" i="16" s="1"/>
  <c r="T4" i="11"/>
  <c r="S4" i="11"/>
  <c r="R4" i="11"/>
  <c r="Q4" i="11"/>
  <c r="P4" i="11"/>
  <c r="O4" i="11"/>
  <c r="N4" i="11"/>
  <c r="N4" i="16" s="1"/>
  <c r="M4" i="11"/>
  <c r="M4" i="16" s="1"/>
  <c r="L4" i="11"/>
  <c r="K4" i="11"/>
  <c r="J4" i="11"/>
  <c r="I4" i="11"/>
  <c r="I4" i="16" s="1"/>
  <c r="H4" i="11"/>
  <c r="G4" i="11"/>
  <c r="F5" i="11"/>
  <c r="C6" i="18" s="1"/>
  <c r="F4" i="11"/>
  <c r="C5" i="18" s="1"/>
  <c r="E198" i="2"/>
  <c r="E8" i="17" s="1"/>
  <c r="X5" i="17"/>
  <c r="W5" i="17"/>
  <c r="V5" i="17"/>
  <c r="U5" i="17"/>
  <c r="T5" i="17"/>
  <c r="S5" i="17"/>
  <c r="R5" i="17"/>
  <c r="N5" i="17"/>
  <c r="M5" i="17"/>
  <c r="K5" i="17"/>
  <c r="J5" i="17"/>
  <c r="G5" i="17"/>
  <c r="F5" i="17"/>
  <c r="E5" i="17"/>
  <c r="X4" i="17"/>
  <c r="W4" i="17"/>
  <c r="V4" i="17"/>
  <c r="T4" i="17"/>
  <c r="Q4" i="17"/>
  <c r="P4" i="17"/>
  <c r="O4" i="17"/>
  <c r="N4" i="17"/>
  <c r="L4" i="17"/>
  <c r="G4" i="17"/>
  <c r="E4" i="17"/>
  <c r="E192" i="2"/>
  <c r="E191" i="2"/>
  <c r="E10" i="16" s="1"/>
  <c r="E190" i="2"/>
  <c r="E9" i="16" s="1"/>
  <c r="E189" i="2"/>
  <c r="E8" i="16" s="1"/>
  <c r="V5" i="16"/>
  <c r="U5" i="16"/>
  <c r="T5" i="16"/>
  <c r="R5" i="16"/>
  <c r="M5" i="16"/>
  <c r="L5" i="16"/>
  <c r="J5" i="16"/>
  <c r="H5" i="16"/>
  <c r="F5" i="16"/>
  <c r="E5" i="16"/>
  <c r="W4" i="16"/>
  <c r="V4" i="16"/>
  <c r="T4" i="16"/>
  <c r="R4" i="16"/>
  <c r="O4" i="16"/>
  <c r="L4" i="16"/>
  <c r="J4" i="16"/>
  <c r="H4" i="16"/>
  <c r="G4" i="16"/>
  <c r="E4" i="16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C11" i="15" s="1"/>
  <c r="F11" i="15"/>
  <c r="E11" i="15"/>
  <c r="D11" i="15"/>
  <c r="V6" i="15"/>
  <c r="T6" i="15"/>
  <c r="S6" i="15"/>
  <c r="R6" i="15"/>
  <c r="P6" i="15"/>
  <c r="L6" i="15"/>
  <c r="K6" i="15"/>
  <c r="J6" i="15"/>
  <c r="H6" i="15"/>
  <c r="C6" i="15"/>
  <c r="V5" i="15"/>
  <c r="U5" i="15"/>
  <c r="T5" i="15"/>
  <c r="R5" i="15"/>
  <c r="N5" i="15"/>
  <c r="M5" i="15"/>
  <c r="L5" i="15"/>
  <c r="AL3" i="21" s="1"/>
  <c r="J5" i="15"/>
  <c r="AJ3" i="21" s="1"/>
  <c r="E5" i="15"/>
  <c r="C5" i="15"/>
  <c r="S6" i="14"/>
  <c r="P6" i="14"/>
  <c r="N6" i="14"/>
  <c r="M6" i="14"/>
  <c r="L6" i="14"/>
  <c r="K6" i="14"/>
  <c r="H6" i="14"/>
  <c r="D6" i="14"/>
  <c r="C6" i="14"/>
  <c r="V5" i="14"/>
  <c r="U5" i="14"/>
  <c r="R5" i="14"/>
  <c r="N5" i="14"/>
  <c r="M5" i="14"/>
  <c r="L5" i="14"/>
  <c r="J5" i="14"/>
  <c r="E5" i="14"/>
  <c r="C5" i="14"/>
  <c r="A115" i="13"/>
  <c r="A116" i="13" s="1"/>
  <c r="A112" i="13"/>
  <c r="A113" i="13" s="1"/>
  <c r="A109" i="13"/>
  <c r="A110" i="13" s="1"/>
  <c r="A107" i="13"/>
  <c r="A106" i="13"/>
  <c r="A103" i="13"/>
  <c r="A104" i="13" s="1"/>
  <c r="A101" i="13"/>
  <c r="A100" i="13"/>
  <c r="A97" i="13"/>
  <c r="A98" i="13" s="1"/>
  <c r="A94" i="13"/>
  <c r="A95" i="13" s="1"/>
  <c r="A91" i="13"/>
  <c r="A92" i="13" s="1"/>
  <c r="A88" i="13"/>
  <c r="A89" i="13" s="1"/>
  <c r="A85" i="13"/>
  <c r="A86" i="13" s="1"/>
  <c r="A83" i="13"/>
  <c r="A82" i="13"/>
  <c r="A79" i="13"/>
  <c r="A80" i="13" s="1"/>
  <c r="A78" i="13"/>
  <c r="A77" i="13"/>
  <c r="A76" i="13"/>
  <c r="A75" i="13"/>
  <c r="A68" i="13"/>
  <c r="A69" i="13" s="1"/>
  <c r="A70" i="13" s="1"/>
  <c r="A71" i="13" s="1"/>
  <c r="A72" i="13" s="1"/>
  <c r="A73" i="13" s="1"/>
  <c r="A66" i="13"/>
  <c r="A67" i="13" s="1"/>
  <c r="A63" i="13"/>
  <c r="A64" i="13" s="1"/>
  <c r="A60" i="13"/>
  <c r="A61" i="13" s="1"/>
  <c r="A57" i="13"/>
  <c r="A58" i="13" s="1"/>
  <c r="A55" i="13"/>
  <c r="A54" i="13"/>
  <c r="A51" i="13"/>
  <c r="A52" i="13" s="1"/>
  <c r="A49" i="13"/>
  <c r="A48" i="13"/>
  <c r="A45" i="13"/>
  <c r="A46" i="13" s="1"/>
  <c r="A40" i="13"/>
  <c r="A41" i="13" s="1"/>
  <c r="A42" i="13" s="1"/>
  <c r="A43" i="13" s="1"/>
  <c r="A35" i="13"/>
  <c r="A36" i="13" s="1"/>
  <c r="A37" i="13" s="1"/>
  <c r="A38" i="13" s="1"/>
  <c r="A30" i="13"/>
  <c r="A31" i="13" s="1"/>
  <c r="A32" i="13" s="1"/>
  <c r="A33" i="13" s="1"/>
  <c r="A26" i="13"/>
  <c r="A27" i="13" s="1"/>
  <c r="A28" i="13" s="1"/>
  <c r="A25" i="13"/>
  <c r="A23" i="13"/>
  <c r="A22" i="13"/>
  <c r="A20" i="13"/>
  <c r="A21" i="13" s="1"/>
  <c r="A17" i="13"/>
  <c r="A18" i="13" s="1"/>
  <c r="A14" i="13"/>
  <c r="A15" i="13" s="1"/>
  <c r="A12" i="13"/>
  <c r="A11" i="13"/>
  <c r="A9" i="13"/>
  <c r="C109" i="13"/>
  <c r="B109" i="13"/>
  <c r="B56" i="10"/>
  <c r="B55" i="10"/>
  <c r="B54" i="10"/>
  <c r="B247" i="18" s="1"/>
  <c r="O247" i="18" s="1"/>
  <c r="B53" i="10"/>
  <c r="B246" i="18" s="1"/>
  <c r="I246" i="18" s="1"/>
  <c r="B52" i="10"/>
  <c r="B245" i="18" s="1"/>
  <c r="B51" i="10"/>
  <c r="B50" i="10"/>
  <c r="B243" i="18" s="1"/>
  <c r="G243" i="18" s="1"/>
  <c r="B49" i="10"/>
  <c r="B48" i="10"/>
  <c r="B47" i="10"/>
  <c r="B46" i="10"/>
  <c r="B239" i="18" s="1"/>
  <c r="B45" i="10"/>
  <c r="B238" i="18" s="1"/>
  <c r="N238" i="18" s="1"/>
  <c r="B44" i="10"/>
  <c r="B237" i="18" s="1"/>
  <c r="B43" i="10"/>
  <c r="B42" i="10"/>
  <c r="B235" i="18" s="1"/>
  <c r="E235" i="18" s="1"/>
  <c r="B41" i="10"/>
  <c r="B234" i="18" s="1"/>
  <c r="Q234" i="18" s="1"/>
  <c r="B40" i="10"/>
  <c r="B39" i="10"/>
  <c r="B38" i="10"/>
  <c r="B231" i="18" s="1"/>
  <c r="C115" i="13"/>
  <c r="B115" i="13"/>
  <c r="C112" i="13"/>
  <c r="B112" i="13"/>
  <c r="C106" i="13"/>
  <c r="B106" i="13"/>
  <c r="C103" i="13"/>
  <c r="B103" i="13"/>
  <c r="C100" i="13"/>
  <c r="B100" i="13"/>
  <c r="C97" i="13"/>
  <c r="B97" i="13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E30" i="10" s="1"/>
  <c r="J30" i="10"/>
  <c r="I30" i="10"/>
  <c r="H30" i="10"/>
  <c r="G30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30" i="10"/>
  <c r="F29" i="10"/>
  <c r="F28" i="10"/>
  <c r="F27" i="10"/>
  <c r="F26" i="10"/>
  <c r="B94" i="13"/>
  <c r="B91" i="13"/>
  <c r="B88" i="13"/>
  <c r="B85" i="13"/>
  <c r="R95" i="13"/>
  <c r="Q95" i="13"/>
  <c r="P95" i="13"/>
  <c r="J95" i="13"/>
  <c r="I95" i="13"/>
  <c r="H95" i="13"/>
  <c r="D94" i="13"/>
  <c r="W95" i="13" s="1"/>
  <c r="P92" i="13"/>
  <c r="H92" i="13"/>
  <c r="D91" i="13"/>
  <c r="W92" i="13" s="1"/>
  <c r="W89" i="13"/>
  <c r="U89" i="13"/>
  <c r="T89" i="13"/>
  <c r="Q89" i="13"/>
  <c r="P89" i="13"/>
  <c r="O89" i="13"/>
  <c r="M89" i="13"/>
  <c r="L89" i="13"/>
  <c r="I89" i="13"/>
  <c r="H89" i="13"/>
  <c r="G89" i="13"/>
  <c r="E89" i="13"/>
  <c r="D88" i="13"/>
  <c r="V89" i="13" s="1"/>
  <c r="W86" i="13"/>
  <c r="V86" i="13"/>
  <c r="U86" i="13"/>
  <c r="T86" i="13"/>
  <c r="P86" i="13"/>
  <c r="O86" i="13"/>
  <c r="N86" i="13"/>
  <c r="M86" i="13"/>
  <c r="L86" i="13"/>
  <c r="H86" i="13"/>
  <c r="G86" i="13"/>
  <c r="F86" i="13"/>
  <c r="E86" i="13"/>
  <c r="D85" i="13"/>
  <c r="S86" i="13" s="1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2" i="13"/>
  <c r="B82" i="13"/>
  <c r="W77" i="13"/>
  <c r="T77" i="13"/>
  <c r="O77" i="13"/>
  <c r="L77" i="13"/>
  <c r="G77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B75" i="13"/>
  <c r="W69" i="13"/>
  <c r="T69" i="13"/>
  <c r="O69" i="13"/>
  <c r="L69" i="13"/>
  <c r="G69" i="13"/>
  <c r="D68" i="13"/>
  <c r="W67" i="13"/>
  <c r="U67" i="13"/>
  <c r="U77" i="13" s="1"/>
  <c r="T67" i="13"/>
  <c r="R67" i="13"/>
  <c r="R77" i="13" s="1"/>
  <c r="O67" i="13"/>
  <c r="M67" i="13"/>
  <c r="M77" i="13" s="1"/>
  <c r="L67" i="13"/>
  <c r="J67" i="13"/>
  <c r="J77" i="13" s="1"/>
  <c r="G67" i="13"/>
  <c r="E67" i="13"/>
  <c r="E77" i="13" s="1"/>
  <c r="W66" i="13"/>
  <c r="V66" i="13"/>
  <c r="V67" i="13" s="1"/>
  <c r="U66" i="13"/>
  <c r="T66" i="13"/>
  <c r="S66" i="13"/>
  <c r="S67" i="13" s="1"/>
  <c r="R66" i="13"/>
  <c r="Q66" i="13"/>
  <c r="Q67" i="13" s="1"/>
  <c r="P66" i="13"/>
  <c r="P67" i="13" s="1"/>
  <c r="O66" i="13"/>
  <c r="N66" i="13"/>
  <c r="N67" i="13" s="1"/>
  <c r="M66" i="13"/>
  <c r="L66" i="13"/>
  <c r="K66" i="13"/>
  <c r="K67" i="13" s="1"/>
  <c r="J66" i="13"/>
  <c r="I66" i="13"/>
  <c r="I67" i="13" s="1"/>
  <c r="H66" i="13"/>
  <c r="H67" i="13" s="1"/>
  <c r="G66" i="13"/>
  <c r="F66" i="13"/>
  <c r="D66" i="13" s="1"/>
  <c r="E66" i="13"/>
  <c r="B66" i="13"/>
  <c r="B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B60" i="13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V18" i="10"/>
  <c r="F21" i="10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B57" i="13"/>
  <c r="D54" i="13"/>
  <c r="W55" i="13" s="1"/>
  <c r="X20" i="10" s="1"/>
  <c r="B54" i="13"/>
  <c r="D51" i="13"/>
  <c r="V52" i="13" s="1"/>
  <c r="W19" i="10" s="1"/>
  <c r="B51" i="13"/>
  <c r="L29" i="18"/>
  <c r="M29" i="18"/>
  <c r="N29" i="18"/>
  <c r="K29" i="18"/>
  <c r="J29" i="18"/>
  <c r="I29" i="18"/>
  <c r="H29" i="18"/>
  <c r="G29" i="18"/>
  <c r="F29" i="18"/>
  <c r="E29" i="18"/>
  <c r="D29" i="18"/>
  <c r="C29" i="18"/>
  <c r="B48" i="13"/>
  <c r="D48" i="13"/>
  <c r="U49" i="13" s="1"/>
  <c r="B45" i="13"/>
  <c r="W40" i="13"/>
  <c r="V40" i="13"/>
  <c r="V42" i="13" s="1"/>
  <c r="U40" i="13"/>
  <c r="U42" i="13" s="1"/>
  <c r="T40" i="13"/>
  <c r="T42" i="13" s="1"/>
  <c r="S40" i="13"/>
  <c r="S42" i="13" s="1"/>
  <c r="R40" i="13"/>
  <c r="Q40" i="13"/>
  <c r="P40" i="13"/>
  <c r="P42" i="13" s="1"/>
  <c r="O40" i="13"/>
  <c r="N40" i="13"/>
  <c r="M40" i="13"/>
  <c r="M42" i="13" s="1"/>
  <c r="L40" i="13"/>
  <c r="L42" i="13" s="1"/>
  <c r="K40" i="13"/>
  <c r="J40" i="13"/>
  <c r="I40" i="13"/>
  <c r="I42" i="13" s="1"/>
  <c r="H40" i="13"/>
  <c r="H42" i="13" s="1"/>
  <c r="G40" i="13"/>
  <c r="G42" i="13" s="1"/>
  <c r="F40" i="13"/>
  <c r="E40" i="13"/>
  <c r="E42" i="13" s="1"/>
  <c r="B40" i="13"/>
  <c r="N42" i="13"/>
  <c r="F42" i="13"/>
  <c r="W42" i="13"/>
  <c r="R42" i="13"/>
  <c r="Q42" i="13"/>
  <c r="O42" i="13"/>
  <c r="K42" i="13"/>
  <c r="J42" i="13"/>
  <c r="W35" i="13"/>
  <c r="V35" i="13"/>
  <c r="U35" i="13"/>
  <c r="U37" i="13" s="1"/>
  <c r="T35" i="13"/>
  <c r="S35" i="13"/>
  <c r="R35" i="13"/>
  <c r="R37" i="13" s="1"/>
  <c r="Q35" i="13"/>
  <c r="Q37" i="13" s="1"/>
  <c r="P35" i="13"/>
  <c r="O35" i="13"/>
  <c r="O37" i="13" s="1"/>
  <c r="N35" i="13"/>
  <c r="N37" i="13" s="1"/>
  <c r="M35" i="13"/>
  <c r="M37" i="13" s="1"/>
  <c r="L35" i="13"/>
  <c r="L37" i="13" s="1"/>
  <c r="K35" i="13"/>
  <c r="J35" i="13"/>
  <c r="J37" i="13" s="1"/>
  <c r="I35" i="13"/>
  <c r="I37" i="13" s="1"/>
  <c r="H35" i="13"/>
  <c r="H37" i="13" s="1"/>
  <c r="G35" i="13"/>
  <c r="G37" i="13" s="1"/>
  <c r="F35" i="13"/>
  <c r="E35" i="13"/>
  <c r="E37" i="13" s="1"/>
  <c r="B35" i="13"/>
  <c r="T37" i="13"/>
  <c r="W37" i="13"/>
  <c r="V37" i="13"/>
  <c r="S37" i="13"/>
  <c r="P37" i="13"/>
  <c r="K37" i="13"/>
  <c r="F37" i="13"/>
  <c r="W30" i="13"/>
  <c r="W32" i="13" s="1"/>
  <c r="V30" i="13"/>
  <c r="U30" i="13"/>
  <c r="T30" i="13"/>
  <c r="T32" i="13" s="1"/>
  <c r="S30" i="13"/>
  <c r="S32" i="13" s="1"/>
  <c r="R30" i="13"/>
  <c r="Q30" i="13"/>
  <c r="P30" i="13"/>
  <c r="P32" i="13" s="1"/>
  <c r="O30" i="13"/>
  <c r="O32" i="13" s="1"/>
  <c r="N30" i="13"/>
  <c r="M30" i="13"/>
  <c r="L30" i="13"/>
  <c r="K30" i="13"/>
  <c r="K32" i="13" s="1"/>
  <c r="J30" i="13"/>
  <c r="I30" i="13"/>
  <c r="H30" i="13"/>
  <c r="H32" i="13" s="1"/>
  <c r="G30" i="13"/>
  <c r="F30" i="13"/>
  <c r="F32" i="13" s="1"/>
  <c r="E30" i="13"/>
  <c r="E32" i="13" s="1"/>
  <c r="B30" i="13"/>
  <c r="V32" i="13"/>
  <c r="U32" i="13"/>
  <c r="N32" i="13"/>
  <c r="M32" i="13"/>
  <c r="L32" i="13"/>
  <c r="R32" i="13"/>
  <c r="Q32" i="13"/>
  <c r="J32" i="13"/>
  <c r="I32" i="13"/>
  <c r="G32" i="13"/>
  <c r="U27" i="13"/>
  <c r="T27" i="13"/>
  <c r="R27" i="13"/>
  <c r="Q27" i="13"/>
  <c r="P27" i="13"/>
  <c r="M27" i="13"/>
  <c r="L27" i="13"/>
  <c r="J27" i="13"/>
  <c r="I27" i="13"/>
  <c r="H27" i="13"/>
  <c r="E27" i="13"/>
  <c r="W25" i="13"/>
  <c r="W27" i="13" s="1"/>
  <c r="V25" i="13"/>
  <c r="V27" i="13" s="1"/>
  <c r="U25" i="13"/>
  <c r="T25" i="13"/>
  <c r="S25" i="13"/>
  <c r="S27" i="13" s="1"/>
  <c r="R25" i="13"/>
  <c r="Q25" i="13"/>
  <c r="P25" i="13"/>
  <c r="O25" i="13"/>
  <c r="O27" i="13" s="1"/>
  <c r="N25" i="13"/>
  <c r="N27" i="13" s="1"/>
  <c r="M25" i="13"/>
  <c r="L25" i="13"/>
  <c r="K25" i="13"/>
  <c r="K27" i="13" s="1"/>
  <c r="J25" i="13"/>
  <c r="I25" i="13"/>
  <c r="H25" i="13"/>
  <c r="G25" i="13"/>
  <c r="G27" i="13" s="1"/>
  <c r="F25" i="13"/>
  <c r="F27" i="13" s="1"/>
  <c r="E25" i="13"/>
  <c r="B25" i="13"/>
  <c r="W22" i="13"/>
  <c r="T22" i="13"/>
  <c r="S22" i="13"/>
  <c r="Q22" i="13"/>
  <c r="P22" i="13"/>
  <c r="O22" i="13"/>
  <c r="L22" i="13"/>
  <c r="K22" i="13"/>
  <c r="I22" i="13"/>
  <c r="H22" i="13"/>
  <c r="G22" i="13"/>
  <c r="W20" i="13"/>
  <c r="V20" i="13"/>
  <c r="V22" i="13" s="1"/>
  <c r="U20" i="13"/>
  <c r="U22" i="13" s="1"/>
  <c r="T20" i="13"/>
  <c r="S20" i="13"/>
  <c r="R20" i="13"/>
  <c r="R22" i="13" s="1"/>
  <c r="Q20" i="13"/>
  <c r="P20" i="13"/>
  <c r="O20" i="13"/>
  <c r="N20" i="13"/>
  <c r="N22" i="13" s="1"/>
  <c r="M20" i="13"/>
  <c r="M22" i="13" s="1"/>
  <c r="L20" i="13"/>
  <c r="K20" i="13"/>
  <c r="J20" i="13"/>
  <c r="J22" i="13" s="1"/>
  <c r="I20" i="13"/>
  <c r="H20" i="13"/>
  <c r="G20" i="13"/>
  <c r="F20" i="13"/>
  <c r="F22" i="13" s="1"/>
  <c r="E20" i="13"/>
  <c r="E22" i="13" s="1"/>
  <c r="B20" i="13"/>
  <c r="D17" i="13"/>
  <c r="S18" i="13" s="1"/>
  <c r="T11" i="10" s="1"/>
  <c r="B17" i="13"/>
  <c r="D14" i="13"/>
  <c r="W15" i="13" s="1"/>
  <c r="X10" i="10" s="1"/>
  <c r="B14" i="13"/>
  <c r="D11" i="13"/>
  <c r="S12" i="13" s="1"/>
  <c r="T9" i="10" s="1"/>
  <c r="B11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5" i="13"/>
  <c r="E4" i="13"/>
  <c r="D8" i="13"/>
  <c r="T9" i="13" s="1"/>
  <c r="U8" i="10" s="1"/>
  <c r="B8" i="13"/>
  <c r="D5" i="13"/>
  <c r="D4" i="13"/>
  <c r="A823" i="12"/>
  <c r="A824" i="12" s="1"/>
  <c r="A825" i="12" s="1"/>
  <c r="A826" i="12" s="1"/>
  <c r="A827" i="12" s="1"/>
  <c r="A828" i="12" s="1"/>
  <c r="A829" i="12" s="1"/>
  <c r="A830" i="12" s="1"/>
  <c r="A822" i="12"/>
  <c r="A821" i="12"/>
  <c r="A820" i="12"/>
  <c r="A816" i="12"/>
  <c r="A806" i="12"/>
  <c r="A807" i="12" s="1"/>
  <c r="A808" i="12" s="1"/>
  <c r="A809" i="12" s="1"/>
  <c r="A810" i="12" s="1"/>
  <c r="A811" i="12" s="1"/>
  <c r="A812" i="12" s="1"/>
  <c r="A813" i="12" s="1"/>
  <c r="A805" i="12"/>
  <c r="A804" i="12"/>
  <c r="A799" i="12"/>
  <c r="A788" i="12"/>
  <c r="A789" i="12" s="1"/>
  <c r="A790" i="12" s="1"/>
  <c r="A791" i="12" s="1"/>
  <c r="A792" i="12" s="1"/>
  <c r="A793" i="12" s="1"/>
  <c r="A794" i="12" s="1"/>
  <c r="A795" i="12" s="1"/>
  <c r="A796" i="12" s="1"/>
  <c r="A797" i="12" s="1"/>
  <c r="A776" i="12"/>
  <c r="A777" i="12" s="1"/>
  <c r="A778" i="12" s="1"/>
  <c r="A779" i="12" s="1"/>
  <c r="A780" i="12" s="1"/>
  <c r="A781" i="12" s="1"/>
  <c r="A782" i="12" s="1"/>
  <c r="A783" i="12" s="1"/>
  <c r="A784" i="12" s="1"/>
  <c r="A785" i="12" s="1"/>
  <c r="A753" i="12"/>
  <c r="A754" i="12" s="1"/>
  <c r="A755" i="12" s="1"/>
  <c r="A756" i="12" s="1"/>
  <c r="A757" i="12" s="1"/>
  <c r="A758" i="12" s="1"/>
  <c r="A759" i="12" s="1"/>
  <c r="A760" i="12" s="1"/>
  <c r="A761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52" i="12"/>
  <c r="A747" i="12"/>
  <c r="A736" i="12"/>
  <c r="A737" i="12" s="1"/>
  <c r="A738" i="12" s="1"/>
  <c r="A739" i="12" s="1"/>
  <c r="A740" i="12" s="1"/>
  <c r="A741" i="12" s="1"/>
  <c r="A742" i="12" s="1"/>
  <c r="A743" i="12" s="1"/>
  <c r="A744" i="12" s="1"/>
  <c r="A745" i="12" s="1"/>
  <c r="A727" i="12"/>
  <c r="A728" i="12" s="1"/>
  <c r="A729" i="12" s="1"/>
  <c r="A730" i="12" s="1"/>
  <c r="A731" i="12" s="1"/>
  <c r="A732" i="12" s="1"/>
  <c r="A733" i="12" s="1"/>
  <c r="A726" i="12"/>
  <c r="A725" i="12"/>
  <c r="A724" i="12"/>
  <c r="A713" i="12"/>
  <c r="A714" i="12" s="1"/>
  <c r="A715" i="12" s="1"/>
  <c r="A716" i="12" s="1"/>
  <c r="A717" i="12" s="1"/>
  <c r="A718" i="12" s="1"/>
  <c r="A719" i="12" s="1"/>
  <c r="A720" i="12" s="1"/>
  <c r="A721" i="12" s="1"/>
  <c r="A712" i="12"/>
  <c r="A683" i="12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673" i="12"/>
  <c r="A674" i="12" s="1"/>
  <c r="A675" i="12" s="1"/>
  <c r="A676" i="12" s="1"/>
  <c r="A677" i="12" s="1"/>
  <c r="A678" i="12" s="1"/>
  <c r="A679" i="12" s="1"/>
  <c r="A680" i="12" s="1"/>
  <c r="A681" i="12" s="1"/>
  <c r="A672" i="12"/>
  <c r="A660" i="12"/>
  <c r="A661" i="12" s="1"/>
  <c r="A662" i="12" s="1"/>
  <c r="A663" i="12" s="1"/>
  <c r="A664" i="12" s="1"/>
  <c r="A665" i="12" s="1"/>
  <c r="A666" i="12" s="1"/>
  <c r="A667" i="12" s="1"/>
  <c r="A668" i="12" s="1"/>
  <c r="A669" i="12" s="1"/>
  <c r="A651" i="12"/>
  <c r="A652" i="12" s="1"/>
  <c r="A653" i="12" s="1"/>
  <c r="A654" i="12" s="1"/>
  <c r="A655" i="12" s="1"/>
  <c r="A656" i="12" s="1"/>
  <c r="A657" i="12" s="1"/>
  <c r="A650" i="12"/>
  <c r="A649" i="12"/>
  <c r="A648" i="12"/>
  <c r="A637" i="12"/>
  <c r="A638" i="12" s="1"/>
  <c r="A639" i="12" s="1"/>
  <c r="A640" i="12" s="1"/>
  <c r="A641" i="12" s="1"/>
  <c r="A642" i="12" s="1"/>
  <c r="A643" i="12" s="1"/>
  <c r="A644" i="12" s="1"/>
  <c r="A645" i="12" s="1"/>
  <c r="A636" i="12"/>
  <c r="A626" i="12"/>
  <c r="A627" i="12" s="1"/>
  <c r="A628" i="12" s="1"/>
  <c r="A629" i="12" s="1"/>
  <c r="A630" i="12" s="1"/>
  <c r="A631" i="12" s="1"/>
  <c r="A632" i="12" s="1"/>
  <c r="A633" i="12" s="1"/>
  <c r="A625" i="12"/>
  <c r="A624" i="12"/>
  <c r="A612" i="12"/>
  <c r="A613" i="12" s="1"/>
  <c r="A614" i="12" s="1"/>
  <c r="A615" i="12" s="1"/>
  <c r="A616" i="12" s="1"/>
  <c r="A617" i="12" s="1"/>
  <c r="A618" i="12" s="1"/>
  <c r="A619" i="12" s="1"/>
  <c r="A620" i="12" s="1"/>
  <c r="A621" i="12" s="1"/>
  <c r="A601" i="12"/>
  <c r="A602" i="12" s="1"/>
  <c r="A603" i="12" s="1"/>
  <c r="A604" i="12" s="1"/>
  <c r="A605" i="12" s="1"/>
  <c r="A606" i="12" s="1"/>
  <c r="A607" i="12" s="1"/>
  <c r="A608" i="12" s="1"/>
  <c r="A609" i="12" s="1"/>
  <c r="A600" i="12"/>
  <c r="A589" i="12"/>
  <c r="A590" i="12" s="1"/>
  <c r="A591" i="12" s="1"/>
  <c r="A592" i="12" s="1"/>
  <c r="A593" i="12" s="1"/>
  <c r="A594" i="12" s="1"/>
  <c r="A595" i="12" s="1"/>
  <c r="A596" i="12" s="1"/>
  <c r="A597" i="12" s="1"/>
  <c r="A588" i="12"/>
  <c r="A576" i="12"/>
  <c r="A577" i="12" s="1"/>
  <c r="A578" i="12" s="1"/>
  <c r="A579" i="12" s="1"/>
  <c r="A580" i="12" s="1"/>
  <c r="A581" i="12" s="1"/>
  <c r="A582" i="12" s="1"/>
  <c r="A583" i="12" s="1"/>
  <c r="A584" i="12" s="1"/>
  <c r="A585" i="12" s="1"/>
  <c r="A565" i="12"/>
  <c r="A566" i="12" s="1"/>
  <c r="A567" i="12" s="1"/>
  <c r="A568" i="12" s="1"/>
  <c r="A569" i="12" s="1"/>
  <c r="A570" i="12" s="1"/>
  <c r="A571" i="12" s="1"/>
  <c r="A572" i="12" s="1"/>
  <c r="A573" i="12" s="1"/>
  <c r="A564" i="12"/>
  <c r="A552" i="12"/>
  <c r="A553" i="12" s="1"/>
  <c r="A554" i="12" s="1"/>
  <c r="A555" i="12" s="1"/>
  <c r="A556" i="12" s="1"/>
  <c r="A557" i="12" s="1"/>
  <c r="A558" i="12" s="1"/>
  <c r="A559" i="12" s="1"/>
  <c r="A560" i="12" s="1"/>
  <c r="A561" i="12" s="1"/>
  <c r="A542" i="12"/>
  <c r="A543" i="12" s="1"/>
  <c r="A544" i="12" s="1"/>
  <c r="A545" i="12" s="1"/>
  <c r="A546" i="12" s="1"/>
  <c r="A547" i="12" s="1"/>
  <c r="A548" i="12" s="1"/>
  <c r="A549" i="12" s="1"/>
  <c r="A541" i="12"/>
  <c r="A540" i="12"/>
  <c r="A517" i="12"/>
  <c r="A518" i="12" s="1"/>
  <c r="A519" i="12" s="1"/>
  <c r="A520" i="12" s="1"/>
  <c r="A521" i="12" s="1"/>
  <c r="A522" i="12" s="1"/>
  <c r="A523" i="12" s="1"/>
  <c r="A524" i="12" s="1"/>
  <c r="A525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16" i="12"/>
  <c r="A452" i="12"/>
  <c r="A453" i="12" s="1"/>
  <c r="A454" i="12" s="1"/>
  <c r="A455" i="12" s="1"/>
  <c r="A456" i="12" s="1"/>
  <c r="A457" i="12" s="1"/>
  <c r="A458" i="12" s="1"/>
  <c r="A459" i="12" s="1"/>
  <c r="A460" i="12" s="1"/>
  <c r="A461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1" i="12" s="1"/>
  <c r="A447" i="12"/>
  <c r="A383" i="12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375" i="12"/>
  <c r="A376" i="12" s="1"/>
  <c r="A377" i="12" s="1"/>
  <c r="A378" i="12" s="1"/>
  <c r="A379" i="12" s="1"/>
  <c r="A380" i="12" s="1"/>
  <c r="A381" i="12" s="1"/>
  <c r="A374" i="12"/>
  <c r="A373" i="12"/>
  <c r="A372" i="12"/>
  <c r="A362" i="12"/>
  <c r="A363" i="12" s="1"/>
  <c r="A364" i="12" s="1"/>
  <c r="A365" i="12" s="1"/>
  <c r="A366" i="12" s="1"/>
  <c r="A367" i="12" s="1"/>
  <c r="A368" i="12" s="1"/>
  <c r="A369" i="12" s="1"/>
  <c r="A361" i="12"/>
  <c r="A360" i="12"/>
  <c r="A348" i="12"/>
  <c r="A349" i="12" s="1"/>
  <c r="A350" i="12" s="1"/>
  <c r="A351" i="12" s="1"/>
  <c r="A352" i="12" s="1"/>
  <c r="A353" i="12" s="1"/>
  <c r="A354" i="12" s="1"/>
  <c r="A355" i="12" s="1"/>
  <c r="A356" i="12" s="1"/>
  <c r="A357" i="12" s="1"/>
  <c r="A324" i="12"/>
  <c r="A325" i="12" s="1"/>
  <c r="A326" i="12" s="1"/>
  <c r="A327" i="12" s="1"/>
  <c r="A328" i="12" s="1"/>
  <c r="A329" i="12" s="1"/>
  <c r="A330" i="12" s="1"/>
  <c r="A331" i="12" s="1"/>
  <c r="A332" i="12" s="1"/>
  <c r="A333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19" i="12"/>
  <c r="A309" i="12"/>
  <c r="A310" i="12" s="1"/>
  <c r="A311" i="12" s="1"/>
  <c r="A312" i="12" s="1"/>
  <c r="A313" i="12" s="1"/>
  <c r="A314" i="12" s="1"/>
  <c r="A315" i="12" s="1"/>
  <c r="A316" i="12" s="1"/>
  <c r="A317" i="12" s="1"/>
  <c r="A308" i="12"/>
  <c r="A296" i="12"/>
  <c r="A297" i="12" s="1"/>
  <c r="A298" i="12" s="1"/>
  <c r="A299" i="12" s="1"/>
  <c r="A300" i="12" s="1"/>
  <c r="A301" i="12" s="1"/>
  <c r="A302" i="12" s="1"/>
  <c r="A303" i="12" s="1"/>
  <c r="A304" i="12" s="1"/>
  <c r="A305" i="12" s="1"/>
  <c r="A284" i="12"/>
  <c r="A285" i="12" s="1"/>
  <c r="A286" i="12" s="1"/>
  <c r="A287" i="12" s="1"/>
  <c r="A288" i="12" s="1"/>
  <c r="A289" i="12" s="1"/>
  <c r="A290" i="12" s="1"/>
  <c r="A291" i="12" s="1"/>
  <c r="A292" i="12" s="1"/>
  <c r="A293" i="12" s="1"/>
  <c r="A272" i="12"/>
  <c r="A273" i="12" s="1"/>
  <c r="A274" i="12" s="1"/>
  <c r="A275" i="12" s="1"/>
  <c r="A276" i="12" s="1"/>
  <c r="A277" i="12" s="1"/>
  <c r="A278" i="12" s="1"/>
  <c r="A279" i="12" s="1"/>
  <c r="A280" i="12" s="1"/>
  <c r="A281" i="12" s="1"/>
  <c r="A262" i="12"/>
  <c r="A263" i="12" s="1"/>
  <c r="A264" i="12" s="1"/>
  <c r="A265" i="12" s="1"/>
  <c r="A266" i="12" s="1"/>
  <c r="A267" i="12" s="1"/>
  <c r="A268" i="12" s="1"/>
  <c r="A269" i="12" s="1"/>
  <c r="A261" i="12"/>
  <c r="A260" i="12"/>
  <c r="A248" i="12"/>
  <c r="A249" i="12" s="1"/>
  <c r="A250" i="12" s="1"/>
  <c r="A251" i="12" s="1"/>
  <c r="A252" i="12" s="1"/>
  <c r="A253" i="12" s="1"/>
  <c r="A254" i="12" s="1"/>
  <c r="A255" i="12" s="1"/>
  <c r="A256" i="12" s="1"/>
  <c r="A257" i="12" s="1"/>
  <c r="A237" i="12"/>
  <c r="A238" i="12" s="1"/>
  <c r="A239" i="12" s="1"/>
  <c r="A240" i="12" s="1"/>
  <c r="A241" i="12" s="1"/>
  <c r="A242" i="12" s="1"/>
  <c r="A243" i="12" s="1"/>
  <c r="A244" i="12" s="1"/>
  <c r="A245" i="12" s="1"/>
  <c r="A236" i="12"/>
  <c r="X4" i="12"/>
  <c r="W4" i="12"/>
  <c r="T4" i="12"/>
  <c r="P4" i="12"/>
  <c r="O4" i="12"/>
  <c r="N4" i="12"/>
  <c r="L4" i="12"/>
  <c r="G4" i="12"/>
  <c r="X5" i="12"/>
  <c r="W5" i="12"/>
  <c r="V5" i="12"/>
  <c r="U5" i="12"/>
  <c r="R5" i="12"/>
  <c r="N5" i="12"/>
  <c r="M5" i="12"/>
  <c r="L5" i="12"/>
  <c r="J5" i="12"/>
  <c r="F5" i="12"/>
  <c r="A11" i="12"/>
  <c r="A12" i="12" s="1"/>
  <c r="A13" i="12" s="1"/>
  <c r="A14" i="12" s="1"/>
  <c r="A15" i="12" s="1"/>
  <c r="A16" i="12" s="1"/>
  <c r="A17" i="12" s="1"/>
  <c r="A18" i="12" s="1"/>
  <c r="A19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9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7" i="12" s="1"/>
  <c r="E5" i="12"/>
  <c r="E4" i="12"/>
  <c r="A383" i="11"/>
  <c r="A382" i="11"/>
  <c r="A381" i="11"/>
  <c r="A380" i="11"/>
  <c r="A379" i="11"/>
  <c r="A375" i="11"/>
  <c r="A366" i="11"/>
  <c r="A367" i="11" s="1"/>
  <c r="A368" i="11" s="1"/>
  <c r="A369" i="11" s="1"/>
  <c r="A370" i="11" s="1"/>
  <c r="A371" i="11" s="1"/>
  <c r="A372" i="11" s="1"/>
  <c r="A373" i="11" s="1"/>
  <c r="A365" i="11"/>
  <c r="A364" i="11"/>
  <c r="A353" i="11"/>
  <c r="A354" i="11" s="1"/>
  <c r="A355" i="11" s="1"/>
  <c r="A356" i="11" s="1"/>
  <c r="A357" i="11" s="1"/>
  <c r="A358" i="11" s="1"/>
  <c r="A359" i="11" s="1"/>
  <c r="A360" i="11" s="1"/>
  <c r="A361" i="11" s="1"/>
  <c r="A352" i="11"/>
  <c r="A340" i="11"/>
  <c r="A341" i="11" s="1"/>
  <c r="A342" i="11" s="1"/>
  <c r="A343" i="11" s="1"/>
  <c r="A344" i="11" s="1"/>
  <c r="A345" i="11" s="1"/>
  <c r="A346" i="11" s="1"/>
  <c r="A347" i="11" s="1"/>
  <c r="A348" i="11" s="1"/>
  <c r="A349" i="11" s="1"/>
  <c r="A316" i="11"/>
  <c r="A317" i="11" s="1"/>
  <c r="A318" i="11" s="1"/>
  <c r="A319" i="11" s="1"/>
  <c r="A320" i="11" s="1"/>
  <c r="A321" i="11" s="1"/>
  <c r="A322" i="11" s="1"/>
  <c r="A323" i="11" s="1"/>
  <c r="A324" i="11" s="1"/>
  <c r="A325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11" i="11"/>
  <c r="A300" i="11"/>
  <c r="A301" i="11" s="1"/>
  <c r="A302" i="11" s="1"/>
  <c r="A303" i="11" s="1"/>
  <c r="A304" i="11" s="1"/>
  <c r="A305" i="11" s="1"/>
  <c r="A306" i="11" s="1"/>
  <c r="A307" i="11" s="1"/>
  <c r="A308" i="11" s="1"/>
  <c r="A309" i="11" s="1"/>
  <c r="A288" i="11"/>
  <c r="A289" i="11" s="1"/>
  <c r="A290" i="11" s="1"/>
  <c r="A291" i="11" s="1"/>
  <c r="A292" i="11" s="1"/>
  <c r="A293" i="11" s="1"/>
  <c r="A294" i="11" s="1"/>
  <c r="A295" i="11" s="1"/>
  <c r="A296" i="11" s="1"/>
  <c r="A297" i="11" s="1"/>
  <c r="A276" i="11"/>
  <c r="A277" i="11"/>
  <c r="A278" i="11" s="1"/>
  <c r="A279" i="11" s="1"/>
  <c r="A280" i="11" s="1"/>
  <c r="A281" i="11" s="1"/>
  <c r="A282" i="11" s="1"/>
  <c r="A283" i="11" s="1"/>
  <c r="A284" i="11" s="1"/>
  <c r="A285" i="11" s="1"/>
  <c r="A266" i="11"/>
  <c r="A267" i="11" s="1"/>
  <c r="A268" i="11" s="1"/>
  <c r="A269" i="11" s="1"/>
  <c r="A270" i="11" s="1"/>
  <c r="A271" i="11" s="1"/>
  <c r="A272" i="11" s="1"/>
  <c r="A273" i="11" s="1"/>
  <c r="A265" i="11"/>
  <c r="A264" i="11"/>
  <c r="A252" i="11"/>
  <c r="A253" i="11" s="1"/>
  <c r="A254" i="11" s="1"/>
  <c r="A255" i="11" s="1"/>
  <c r="A256" i="11" s="1"/>
  <c r="A257" i="11" s="1"/>
  <c r="A258" i="11" s="1"/>
  <c r="A259" i="11" s="1"/>
  <c r="A251" i="11"/>
  <c r="A250" i="11"/>
  <c r="A245" i="11"/>
  <c r="A234" i="11"/>
  <c r="A235" i="11" s="1"/>
  <c r="A236" i="11" s="1"/>
  <c r="A237" i="11" s="1"/>
  <c r="A238" i="11" s="1"/>
  <c r="A239" i="11" s="1"/>
  <c r="A240" i="11" s="1"/>
  <c r="A241" i="11" s="1"/>
  <c r="A242" i="11" s="1"/>
  <c r="A243" i="11" s="1"/>
  <c r="A224" i="11"/>
  <c r="A225" i="11" s="1"/>
  <c r="A226" i="11" s="1"/>
  <c r="A227" i="11" s="1"/>
  <c r="A228" i="11" s="1"/>
  <c r="A229" i="11" s="1"/>
  <c r="A230" i="11" s="1"/>
  <c r="A231" i="11" s="1"/>
  <c r="A223" i="11"/>
  <c r="A222" i="11"/>
  <c r="A212" i="11"/>
  <c r="A213" i="11" s="1"/>
  <c r="A214" i="11" s="1"/>
  <c r="A215" i="11" s="1"/>
  <c r="A216" i="11" s="1"/>
  <c r="A217" i="11" s="1"/>
  <c r="A218" i="11" s="1"/>
  <c r="A219" i="11" s="1"/>
  <c r="A211" i="11"/>
  <c r="A210" i="11"/>
  <c r="A200" i="11"/>
  <c r="A201" i="11" s="1"/>
  <c r="A202" i="11" s="1"/>
  <c r="A203" i="11" s="1"/>
  <c r="A204" i="11" s="1"/>
  <c r="A205" i="11" s="1"/>
  <c r="A206" i="11" s="1"/>
  <c r="A207" i="11" s="1"/>
  <c r="A199" i="11"/>
  <c r="A198" i="11"/>
  <c r="A186" i="11"/>
  <c r="A187" i="11" s="1"/>
  <c r="A188" i="11" s="1"/>
  <c r="A189" i="11" s="1"/>
  <c r="A190" i="11" s="1"/>
  <c r="A191" i="11" s="1"/>
  <c r="A192" i="11" s="1"/>
  <c r="A193" i="11" s="1"/>
  <c r="A194" i="11" s="1"/>
  <c r="A195" i="11" s="1"/>
  <c r="A174" i="11"/>
  <c r="A175" i="11" s="1"/>
  <c r="A176" i="11" s="1"/>
  <c r="A177" i="11" s="1"/>
  <c r="A178" i="11" s="1"/>
  <c r="A179" i="11" s="1"/>
  <c r="A180" i="11" s="1"/>
  <c r="A181" i="11" s="1"/>
  <c r="A182" i="11" s="1"/>
  <c r="A183" i="11" s="1"/>
  <c r="A162" i="11"/>
  <c r="A163" i="11" s="1"/>
  <c r="A164" i="11" s="1"/>
  <c r="A165" i="11" s="1"/>
  <c r="A166" i="11" s="1"/>
  <c r="A167" i="11" s="1"/>
  <c r="A168" i="11" s="1"/>
  <c r="A169" i="11" s="1"/>
  <c r="A170" i="11" s="1"/>
  <c r="A171" i="11" s="1"/>
  <c r="A150" i="11"/>
  <c r="A151" i="11" s="1"/>
  <c r="A152" i="11" s="1"/>
  <c r="A153" i="11" s="1"/>
  <c r="A154" i="11" s="1"/>
  <c r="A155" i="11" s="1"/>
  <c r="A156" i="11" s="1"/>
  <c r="A157" i="11" s="1"/>
  <c r="A158" i="11" s="1"/>
  <c r="A159" i="11" s="1"/>
  <c r="A140" i="11"/>
  <c r="A141" i="11" s="1"/>
  <c r="A142" i="11" s="1"/>
  <c r="A143" i="11" s="1"/>
  <c r="A144" i="11" s="1"/>
  <c r="A145" i="11" s="1"/>
  <c r="A146" i="11" s="1"/>
  <c r="A147" i="11" s="1"/>
  <c r="A139" i="11"/>
  <c r="A138" i="11"/>
  <c r="A128" i="11"/>
  <c r="A129" i="11" s="1"/>
  <c r="A130" i="11" s="1"/>
  <c r="A131" i="11" s="1"/>
  <c r="A132" i="11" s="1"/>
  <c r="A133" i="11" s="1"/>
  <c r="A134" i="11" s="1"/>
  <c r="A135" i="11" s="1"/>
  <c r="A127" i="11"/>
  <c r="A126" i="11"/>
  <c r="A116" i="11"/>
  <c r="A117" i="11" s="1"/>
  <c r="A118" i="11" s="1"/>
  <c r="A119" i="11" s="1"/>
  <c r="A120" i="11" s="1"/>
  <c r="A121" i="11" s="1"/>
  <c r="A122" i="11" s="1"/>
  <c r="A123" i="11" s="1"/>
  <c r="A115" i="11"/>
  <c r="A114" i="11"/>
  <c r="A104" i="11"/>
  <c r="A105" i="11" s="1"/>
  <c r="A106" i="11" s="1"/>
  <c r="A107" i="11" s="1"/>
  <c r="A108" i="11" s="1"/>
  <c r="A109" i="11" s="1"/>
  <c r="A110" i="11" s="1"/>
  <c r="A111" i="11" s="1"/>
  <c r="A103" i="11"/>
  <c r="A102" i="11"/>
  <c r="A92" i="11"/>
  <c r="A93" i="11" s="1"/>
  <c r="A94" i="11" s="1"/>
  <c r="A95" i="11" s="1"/>
  <c r="A96" i="11" s="1"/>
  <c r="A97" i="11" s="1"/>
  <c r="A98" i="11" s="1"/>
  <c r="A99" i="11" s="1"/>
  <c r="A91" i="11"/>
  <c r="A90" i="11"/>
  <c r="A80" i="11"/>
  <c r="A81" i="11" s="1"/>
  <c r="A82" i="11" s="1"/>
  <c r="A83" i="11" s="1"/>
  <c r="A84" i="11" s="1"/>
  <c r="A85" i="11" s="1"/>
  <c r="A86" i="11" s="1"/>
  <c r="A87" i="11" s="1"/>
  <c r="A79" i="11"/>
  <c r="A78" i="11"/>
  <c r="A68" i="11"/>
  <c r="A69" i="11" s="1"/>
  <c r="A70" i="11" s="1"/>
  <c r="A71" i="11" s="1"/>
  <c r="A72" i="11" s="1"/>
  <c r="A73" i="11" s="1"/>
  <c r="A74" i="11" s="1"/>
  <c r="A75" i="11" s="1"/>
  <c r="A67" i="11"/>
  <c r="A66" i="11"/>
  <c r="A54" i="11"/>
  <c r="A55" i="11" s="1"/>
  <c r="A56" i="11" s="1"/>
  <c r="A57" i="11" s="1"/>
  <c r="A58" i="11" s="1"/>
  <c r="A59" i="11" s="1"/>
  <c r="A60" i="11" s="1"/>
  <c r="A61" i="11" s="1"/>
  <c r="A53" i="11"/>
  <c r="A52" i="11"/>
  <c r="A47" i="11"/>
  <c r="A36" i="11"/>
  <c r="A37" i="11"/>
  <c r="A38" i="11" s="1"/>
  <c r="A39" i="11" s="1"/>
  <c r="A40" i="11" s="1"/>
  <c r="A41" i="11" s="1"/>
  <c r="A42" i="11" s="1"/>
  <c r="A43" i="11" s="1"/>
  <c r="A44" i="11" s="1"/>
  <c r="A45" i="11" s="1"/>
  <c r="A26" i="11"/>
  <c r="A27" i="11" s="1"/>
  <c r="A28" i="11" s="1"/>
  <c r="A29" i="11" s="1"/>
  <c r="A30" i="11" s="1"/>
  <c r="A31" i="11" s="1"/>
  <c r="A32" i="11" s="1"/>
  <c r="A33" i="11" s="1"/>
  <c r="A25" i="11"/>
  <c r="A24" i="11"/>
  <c r="A12" i="11"/>
  <c r="A13" i="11" s="1"/>
  <c r="A14" i="11" s="1"/>
  <c r="A15" i="11" s="1"/>
  <c r="A16" i="11" s="1"/>
  <c r="A17" i="11" s="1"/>
  <c r="A18" i="11" s="1"/>
  <c r="A19" i="11" s="1"/>
  <c r="A11" i="11"/>
  <c r="AL11" i="11"/>
  <c r="AL12" i="11" s="1"/>
  <c r="AL13" i="11" s="1"/>
  <c r="AL14" i="11" s="1"/>
  <c r="AL15" i="11" s="1"/>
  <c r="AL16" i="11" s="1"/>
  <c r="AL17" i="11" s="1"/>
  <c r="AL18" i="11" s="1"/>
  <c r="E5" i="11"/>
  <c r="E4" i="11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B242" i="18" l="1"/>
  <c r="Q242" i="18" s="1"/>
  <c r="W15" i="17"/>
  <c r="O15" i="17"/>
  <c r="G15" i="17"/>
  <c r="R14" i="17"/>
  <c r="J14" i="17"/>
  <c r="U13" i="17"/>
  <c r="M13" i="17"/>
  <c r="N13" i="17"/>
  <c r="V15" i="17"/>
  <c r="N15" i="17"/>
  <c r="F15" i="17"/>
  <c r="Q14" i="17"/>
  <c r="I14" i="17"/>
  <c r="T13" i="17"/>
  <c r="L13" i="17"/>
  <c r="S14" i="17"/>
  <c r="U15" i="17"/>
  <c r="M15" i="17"/>
  <c r="X14" i="17"/>
  <c r="P14" i="17"/>
  <c r="H14" i="17"/>
  <c r="S13" i="17"/>
  <c r="K13" i="17"/>
  <c r="V13" i="17"/>
  <c r="T15" i="17"/>
  <c r="L15" i="17"/>
  <c r="W14" i="17"/>
  <c r="O14" i="17"/>
  <c r="G14" i="17"/>
  <c r="R13" i="17"/>
  <c r="J13" i="17"/>
  <c r="H15" i="17"/>
  <c r="F13" i="17"/>
  <c r="S15" i="17"/>
  <c r="K15" i="17"/>
  <c r="V14" i="17"/>
  <c r="N14" i="17"/>
  <c r="F14" i="17"/>
  <c r="Q13" i="17"/>
  <c r="I13" i="17"/>
  <c r="K14" i="17"/>
  <c r="R15" i="17"/>
  <c r="J15" i="17"/>
  <c r="U14" i="17"/>
  <c r="M14" i="17"/>
  <c r="X13" i="17"/>
  <c r="P13" i="17"/>
  <c r="H13" i="17"/>
  <c r="P15" i="17"/>
  <c r="Q15" i="17"/>
  <c r="I15" i="17"/>
  <c r="T14" i="17"/>
  <c r="L14" i="17"/>
  <c r="W13" i="17"/>
  <c r="O13" i="17"/>
  <c r="G13" i="17"/>
  <c r="X15" i="17"/>
  <c r="E11" i="16"/>
  <c r="I242" i="18"/>
  <c r="E13" i="16"/>
  <c r="Q245" i="18"/>
  <c r="I245" i="18"/>
  <c r="C245" i="18"/>
  <c r="P245" i="18"/>
  <c r="H245" i="18"/>
  <c r="O245" i="18"/>
  <c r="G245" i="18"/>
  <c r="N245" i="18"/>
  <c r="F245" i="18"/>
  <c r="U245" i="18"/>
  <c r="M245" i="18"/>
  <c r="E245" i="18"/>
  <c r="T245" i="18"/>
  <c r="L245" i="18"/>
  <c r="D245" i="18"/>
  <c r="K245" i="18"/>
  <c r="J245" i="18"/>
  <c r="R245" i="18"/>
  <c r="S245" i="18"/>
  <c r="O237" i="18"/>
  <c r="G237" i="18"/>
  <c r="N237" i="18"/>
  <c r="F237" i="18"/>
  <c r="U237" i="18"/>
  <c r="M237" i="18"/>
  <c r="E237" i="18"/>
  <c r="T237" i="18"/>
  <c r="L237" i="18"/>
  <c r="D237" i="18"/>
  <c r="R237" i="18"/>
  <c r="J237" i="18"/>
  <c r="S237" i="18"/>
  <c r="Q237" i="18"/>
  <c r="P237" i="18"/>
  <c r="K237" i="18"/>
  <c r="I237" i="18"/>
  <c r="H237" i="18"/>
  <c r="C237" i="18"/>
  <c r="C248" i="18"/>
  <c r="S239" i="18"/>
  <c r="K239" i="18"/>
  <c r="R239" i="18"/>
  <c r="J239" i="18"/>
  <c r="Q239" i="18"/>
  <c r="I239" i="18"/>
  <c r="P239" i="18"/>
  <c r="H239" i="18"/>
  <c r="O239" i="18"/>
  <c r="G239" i="18"/>
  <c r="N239" i="18"/>
  <c r="F239" i="18"/>
  <c r="J232" i="18"/>
  <c r="K233" i="18"/>
  <c r="O234" i="18"/>
  <c r="T235" i="18"/>
  <c r="G238" i="18"/>
  <c r="U239" i="18"/>
  <c r="P242" i="18"/>
  <c r="E244" i="18"/>
  <c r="K249" i="18"/>
  <c r="AM3" i="21"/>
  <c r="U6" i="15"/>
  <c r="H4" i="12"/>
  <c r="F5" i="14"/>
  <c r="E5" i="18"/>
  <c r="H4" i="17"/>
  <c r="F5" i="15"/>
  <c r="P4" i="16"/>
  <c r="M5" i="18"/>
  <c r="U5" i="18"/>
  <c r="X4" i="16"/>
  <c r="K6" i="18"/>
  <c r="K200" i="18" s="1"/>
  <c r="N5" i="16"/>
  <c r="T6" i="14"/>
  <c r="S6" i="18"/>
  <c r="S200" i="18" s="1"/>
  <c r="N6" i="18"/>
  <c r="N200" i="18" s="1"/>
  <c r="K232" i="18"/>
  <c r="P233" i="18"/>
  <c r="U235" i="18"/>
  <c r="L244" i="18"/>
  <c r="H246" i="18"/>
  <c r="D248" i="18"/>
  <c r="R249" i="18"/>
  <c r="U238" i="18"/>
  <c r="M238" i="18"/>
  <c r="E238" i="18"/>
  <c r="T238" i="18"/>
  <c r="L238" i="18"/>
  <c r="D238" i="18"/>
  <c r="S238" i="18"/>
  <c r="K238" i="18"/>
  <c r="R238" i="18"/>
  <c r="J238" i="18"/>
  <c r="Q238" i="18"/>
  <c r="I238" i="18"/>
  <c r="P238" i="18"/>
  <c r="H238" i="18"/>
  <c r="C232" i="18"/>
  <c r="I4" i="12"/>
  <c r="G5" i="14"/>
  <c r="F5" i="18"/>
  <c r="I4" i="17"/>
  <c r="G5" i="15"/>
  <c r="AG3" i="21" s="1"/>
  <c r="G5" i="16"/>
  <c r="G5" i="12"/>
  <c r="D6" i="18"/>
  <c r="D200" i="18" s="1"/>
  <c r="E6" i="15"/>
  <c r="E6" i="14"/>
  <c r="L6" i="18"/>
  <c r="L200" i="18" s="1"/>
  <c r="O5" i="16"/>
  <c r="O5" i="12"/>
  <c r="Q240" i="18"/>
  <c r="I240" i="18"/>
  <c r="P240" i="18"/>
  <c r="H240" i="18"/>
  <c r="O240" i="18"/>
  <c r="G240" i="18"/>
  <c r="N240" i="18"/>
  <c r="F240" i="18"/>
  <c r="U240" i="18"/>
  <c r="E240" i="18"/>
  <c r="T240" i="18"/>
  <c r="L240" i="18"/>
  <c r="D240" i="18"/>
  <c r="C238" i="18"/>
  <c r="M232" i="18"/>
  <c r="Q233" i="18"/>
  <c r="M244" i="18"/>
  <c r="E248" i="18"/>
  <c r="O246" i="18"/>
  <c r="G246" i="18"/>
  <c r="N246" i="18"/>
  <c r="F246" i="18"/>
  <c r="U246" i="18"/>
  <c r="M246" i="18"/>
  <c r="E246" i="18"/>
  <c r="T246" i="18"/>
  <c r="L246" i="18"/>
  <c r="D246" i="18"/>
  <c r="S246" i="18"/>
  <c r="K246" i="18"/>
  <c r="R246" i="18"/>
  <c r="J246" i="18"/>
  <c r="F238" i="18"/>
  <c r="Q4" i="16"/>
  <c r="N5" i="18"/>
  <c r="O5" i="15"/>
  <c r="O5" i="14"/>
  <c r="Q4" i="12"/>
  <c r="K240" i="18"/>
  <c r="U234" i="18"/>
  <c r="M234" i="18"/>
  <c r="E234" i="18"/>
  <c r="T234" i="18"/>
  <c r="L234" i="18"/>
  <c r="D234" i="18"/>
  <c r="S234" i="18"/>
  <c r="K234" i="18"/>
  <c r="C234" i="18"/>
  <c r="R234" i="18"/>
  <c r="J234" i="18"/>
  <c r="P234" i="18"/>
  <c r="H234" i="18"/>
  <c r="O242" i="18"/>
  <c r="G242" i="18"/>
  <c r="N242" i="18"/>
  <c r="F242" i="18"/>
  <c r="U242" i="18"/>
  <c r="M242" i="18"/>
  <c r="E242" i="18"/>
  <c r="T242" i="18"/>
  <c r="L242" i="18"/>
  <c r="D242" i="18"/>
  <c r="C242" i="18"/>
  <c r="S242" i="18"/>
  <c r="K242" i="18"/>
  <c r="R242" i="18"/>
  <c r="J242" i="18"/>
  <c r="U6" i="14"/>
  <c r="W5" i="16"/>
  <c r="O5" i="17"/>
  <c r="H5" i="14"/>
  <c r="J4" i="12"/>
  <c r="G5" i="18"/>
  <c r="J4" i="17"/>
  <c r="H5" i="15"/>
  <c r="AH3" i="21" s="1"/>
  <c r="R4" i="12"/>
  <c r="O5" i="18"/>
  <c r="P5" i="15"/>
  <c r="P5" i="14"/>
  <c r="R4" i="17"/>
  <c r="E6" i="18"/>
  <c r="E200" i="18" s="1"/>
  <c r="H5" i="12"/>
  <c r="F6" i="15"/>
  <c r="F6" i="14"/>
  <c r="H5" i="17"/>
  <c r="M6" i="18"/>
  <c r="M200" i="18" s="1"/>
  <c r="P5" i="12"/>
  <c r="P5" i="16"/>
  <c r="N6" i="15"/>
  <c r="AN3" i="21" s="1"/>
  <c r="U6" i="18"/>
  <c r="U200" i="18" s="1"/>
  <c r="X5" i="16"/>
  <c r="C239" i="18"/>
  <c r="D239" i="18"/>
  <c r="M240" i="18"/>
  <c r="P246" i="18"/>
  <c r="AE3" i="21"/>
  <c r="Q232" i="18"/>
  <c r="I232" i="18"/>
  <c r="P232" i="18"/>
  <c r="H232" i="18"/>
  <c r="O232" i="18"/>
  <c r="G232" i="18"/>
  <c r="N232" i="18"/>
  <c r="F232" i="18"/>
  <c r="T232" i="18"/>
  <c r="L232" i="18"/>
  <c r="D232" i="18"/>
  <c r="S248" i="18"/>
  <c r="K248" i="18"/>
  <c r="R248" i="18"/>
  <c r="J248" i="18"/>
  <c r="Q248" i="18"/>
  <c r="I248" i="18"/>
  <c r="P248" i="18"/>
  <c r="H248" i="18"/>
  <c r="O248" i="18"/>
  <c r="G248" i="18"/>
  <c r="N248" i="18"/>
  <c r="F248" i="18"/>
  <c r="E232" i="18"/>
  <c r="U247" i="18"/>
  <c r="M247" i="18"/>
  <c r="E247" i="18"/>
  <c r="T247" i="18"/>
  <c r="L247" i="18"/>
  <c r="D247" i="18"/>
  <c r="S247" i="18"/>
  <c r="K247" i="18"/>
  <c r="R247" i="18"/>
  <c r="J247" i="18"/>
  <c r="Q247" i="18"/>
  <c r="I247" i="18"/>
  <c r="P247" i="18"/>
  <c r="H247" i="18"/>
  <c r="O233" i="18"/>
  <c r="G233" i="18"/>
  <c r="N233" i="18"/>
  <c r="F233" i="18"/>
  <c r="U233" i="18"/>
  <c r="M233" i="18"/>
  <c r="E233" i="18"/>
  <c r="T233" i="18"/>
  <c r="L233" i="18"/>
  <c r="D233" i="18"/>
  <c r="C233" i="18"/>
  <c r="R233" i="18"/>
  <c r="J233" i="18"/>
  <c r="S244" i="18"/>
  <c r="K244" i="18"/>
  <c r="R244" i="18"/>
  <c r="J244" i="18"/>
  <c r="C244" i="18"/>
  <c r="Q244" i="18"/>
  <c r="I244" i="18"/>
  <c r="P244" i="18"/>
  <c r="H244" i="18"/>
  <c r="O244" i="18"/>
  <c r="G244" i="18"/>
  <c r="N244" i="18"/>
  <c r="F244" i="18"/>
  <c r="Q249" i="18"/>
  <c r="I249" i="18"/>
  <c r="P249" i="18"/>
  <c r="H249" i="18"/>
  <c r="O249" i="18"/>
  <c r="G249" i="18"/>
  <c r="N249" i="18"/>
  <c r="F249" i="18"/>
  <c r="U249" i="18"/>
  <c r="M249" i="18"/>
  <c r="E249" i="18"/>
  <c r="T249" i="18"/>
  <c r="L249" i="18"/>
  <c r="D249" i="18"/>
  <c r="C249" i="18"/>
  <c r="O238" i="18"/>
  <c r="S235" i="18"/>
  <c r="K235" i="18"/>
  <c r="R235" i="18"/>
  <c r="J235" i="18"/>
  <c r="C235" i="18"/>
  <c r="Q235" i="18"/>
  <c r="I235" i="18"/>
  <c r="P235" i="18"/>
  <c r="H235" i="18"/>
  <c r="N235" i="18"/>
  <c r="F235" i="18"/>
  <c r="U243" i="18"/>
  <c r="M243" i="18"/>
  <c r="E243" i="18"/>
  <c r="T243" i="18"/>
  <c r="L243" i="18"/>
  <c r="D243" i="18"/>
  <c r="S243" i="18"/>
  <c r="K243" i="18"/>
  <c r="C243" i="18"/>
  <c r="R243" i="18"/>
  <c r="J243" i="18"/>
  <c r="Q243" i="18"/>
  <c r="P243" i="18"/>
  <c r="H243" i="18"/>
  <c r="V6" i="14"/>
  <c r="M6" i="15"/>
  <c r="P5" i="17"/>
  <c r="K4" i="12"/>
  <c r="H5" i="18"/>
  <c r="I5" i="15"/>
  <c r="S4" i="12"/>
  <c r="P5" i="18"/>
  <c r="Q5" i="15"/>
  <c r="Q236" i="18"/>
  <c r="I236" i="18"/>
  <c r="C236" i="18"/>
  <c r="P236" i="18"/>
  <c r="H236" i="18"/>
  <c r="O236" i="18"/>
  <c r="G236" i="18"/>
  <c r="N236" i="18"/>
  <c r="F236" i="18"/>
  <c r="T236" i="18"/>
  <c r="L236" i="18"/>
  <c r="D236" i="18"/>
  <c r="C240" i="18"/>
  <c r="S232" i="18"/>
  <c r="F234" i="18"/>
  <c r="G235" i="18"/>
  <c r="K236" i="18"/>
  <c r="E239" i="18"/>
  <c r="R240" i="18"/>
  <c r="I243" i="18"/>
  <c r="U244" i="18"/>
  <c r="Q246" i="18"/>
  <c r="M248" i="18"/>
  <c r="U232" i="18"/>
  <c r="G234" i="18"/>
  <c r="L235" i="18"/>
  <c r="M236" i="18"/>
  <c r="L239" i="18"/>
  <c r="S240" i="18"/>
  <c r="N243" i="18"/>
  <c r="F247" i="18"/>
  <c r="T248" i="18"/>
  <c r="H233" i="18"/>
  <c r="I234" i="18"/>
  <c r="M235" i="18"/>
  <c r="R236" i="18"/>
  <c r="M239" i="18"/>
  <c r="H242" i="18"/>
  <c r="O243" i="18"/>
  <c r="G247" i="18"/>
  <c r="U248" i="18"/>
  <c r="D6" i="15"/>
  <c r="R6" i="14"/>
  <c r="V4" i="12"/>
  <c r="J6" i="14"/>
  <c r="S231" i="18"/>
  <c r="K231" i="18"/>
  <c r="Q231" i="18"/>
  <c r="I231" i="18"/>
  <c r="R231" i="18"/>
  <c r="J231" i="18"/>
  <c r="P231" i="18"/>
  <c r="H231" i="18"/>
  <c r="O231" i="18"/>
  <c r="G231" i="18"/>
  <c r="N231" i="18"/>
  <c r="F231" i="18"/>
  <c r="T231" i="18"/>
  <c r="L231" i="18"/>
  <c r="D231" i="18"/>
  <c r="C231" i="18"/>
  <c r="U231" i="18"/>
  <c r="M231" i="18"/>
  <c r="E231" i="18"/>
  <c r="D75" i="13"/>
  <c r="D20" i="13"/>
  <c r="D22" i="13"/>
  <c r="N77" i="13"/>
  <c r="N69" i="13"/>
  <c r="H69" i="13"/>
  <c r="H77" i="13"/>
  <c r="P77" i="13"/>
  <c r="P69" i="13"/>
  <c r="I77" i="13"/>
  <c r="I69" i="13"/>
  <c r="Q77" i="13"/>
  <c r="Q69" i="13"/>
  <c r="V77" i="13"/>
  <c r="V69" i="13"/>
  <c r="K77" i="13"/>
  <c r="K69" i="13"/>
  <c r="S77" i="13"/>
  <c r="S69" i="13"/>
  <c r="M69" i="13"/>
  <c r="U69" i="13"/>
  <c r="F67" i="13"/>
  <c r="D67" i="13"/>
  <c r="D71" i="13" s="1"/>
  <c r="J69" i="13"/>
  <c r="R69" i="13"/>
  <c r="E69" i="13"/>
  <c r="M4" i="12"/>
  <c r="U4" i="12"/>
  <c r="K5" i="16"/>
  <c r="S5" i="16"/>
  <c r="I5" i="12"/>
  <c r="Q5" i="12"/>
  <c r="I5" i="14"/>
  <c r="Q5" i="14"/>
  <c r="K5" i="15"/>
  <c r="AK3" i="21" s="1"/>
  <c r="S5" i="15"/>
  <c r="G6" i="15"/>
  <c r="O6" i="15"/>
  <c r="K4" i="17"/>
  <c r="S4" i="17"/>
  <c r="K5" i="12"/>
  <c r="S5" i="12"/>
  <c r="K5" i="14"/>
  <c r="S5" i="14"/>
  <c r="G6" i="14"/>
  <c r="O6" i="14"/>
  <c r="K4" i="16"/>
  <c r="S4" i="16"/>
  <c r="I6" i="15"/>
  <c r="Q6" i="15"/>
  <c r="M4" i="17"/>
  <c r="U4" i="17"/>
  <c r="I5" i="17"/>
  <c r="Q5" i="17"/>
  <c r="E17" i="17"/>
  <c r="R10" i="16"/>
  <c r="T10" i="16"/>
  <c r="E26" i="10"/>
  <c r="E27" i="10"/>
  <c r="E28" i="10"/>
  <c r="E29" i="10"/>
  <c r="E21" i="10"/>
  <c r="K95" i="13"/>
  <c r="S95" i="13"/>
  <c r="L95" i="13"/>
  <c r="T95" i="13"/>
  <c r="E95" i="13"/>
  <c r="M95" i="13"/>
  <c r="U95" i="13"/>
  <c r="F95" i="13"/>
  <c r="N95" i="13"/>
  <c r="V95" i="13"/>
  <c r="G95" i="13"/>
  <c r="O95" i="13"/>
  <c r="I92" i="13"/>
  <c r="Q92" i="13"/>
  <c r="J92" i="13"/>
  <c r="R92" i="13"/>
  <c r="K92" i="13"/>
  <c r="S92" i="13"/>
  <c r="L92" i="13"/>
  <c r="T92" i="13"/>
  <c r="E92" i="13"/>
  <c r="D92" i="13" s="1"/>
  <c r="M92" i="13"/>
  <c r="U92" i="13"/>
  <c r="F92" i="13"/>
  <c r="N92" i="13"/>
  <c r="V92" i="13"/>
  <c r="G92" i="13"/>
  <c r="O92" i="13"/>
  <c r="D89" i="13"/>
  <c r="J89" i="13"/>
  <c r="R89" i="13"/>
  <c r="K89" i="13"/>
  <c r="S89" i="13"/>
  <c r="F89" i="13"/>
  <c r="N89" i="13"/>
  <c r="I86" i="13"/>
  <c r="Q86" i="13"/>
  <c r="J86" i="13"/>
  <c r="D86" i="13" s="1"/>
  <c r="R86" i="13"/>
  <c r="K86" i="13"/>
  <c r="D63" i="13"/>
  <c r="H64" i="13" s="1"/>
  <c r="I23" i="10" s="1"/>
  <c r="D60" i="13"/>
  <c r="W61" i="13" s="1"/>
  <c r="X22" i="10" s="1"/>
  <c r="O61" i="13"/>
  <c r="P22" i="10" s="1"/>
  <c r="D57" i="13"/>
  <c r="F55" i="13"/>
  <c r="G20" i="10" s="1"/>
  <c r="H55" i="13"/>
  <c r="I20" i="10" s="1"/>
  <c r="P55" i="13"/>
  <c r="Q20" i="10" s="1"/>
  <c r="I55" i="13"/>
  <c r="J20" i="10" s="1"/>
  <c r="Q55" i="13"/>
  <c r="R20" i="10" s="1"/>
  <c r="J55" i="13"/>
  <c r="K20" i="10" s="1"/>
  <c r="R55" i="13"/>
  <c r="S20" i="10" s="1"/>
  <c r="K55" i="13"/>
  <c r="L20" i="10" s="1"/>
  <c r="S55" i="13"/>
  <c r="T20" i="10" s="1"/>
  <c r="L55" i="13"/>
  <c r="M20" i="10" s="1"/>
  <c r="T55" i="13"/>
  <c r="U20" i="10" s="1"/>
  <c r="E55" i="13"/>
  <c r="F20" i="10" s="1"/>
  <c r="M55" i="13"/>
  <c r="N20" i="10" s="1"/>
  <c r="U55" i="13"/>
  <c r="V20" i="10" s="1"/>
  <c r="N55" i="13"/>
  <c r="O20" i="10" s="1"/>
  <c r="V55" i="13"/>
  <c r="W20" i="10" s="1"/>
  <c r="G55" i="13"/>
  <c r="H20" i="10" s="1"/>
  <c r="O55" i="13"/>
  <c r="P20" i="10" s="1"/>
  <c r="H52" i="13"/>
  <c r="I19" i="10" s="1"/>
  <c r="I52" i="13"/>
  <c r="J19" i="10" s="1"/>
  <c r="L52" i="13"/>
  <c r="M19" i="10" s="1"/>
  <c r="O52" i="13"/>
  <c r="P19" i="10" s="1"/>
  <c r="P52" i="13"/>
  <c r="Q19" i="10" s="1"/>
  <c r="T52" i="13"/>
  <c r="U19" i="10" s="1"/>
  <c r="W52" i="13"/>
  <c r="X19" i="10" s="1"/>
  <c r="G52" i="13"/>
  <c r="H19" i="10" s="1"/>
  <c r="Q52" i="13"/>
  <c r="R19" i="10" s="1"/>
  <c r="J52" i="13"/>
  <c r="K19" i="10" s="1"/>
  <c r="R52" i="13"/>
  <c r="S19" i="10" s="1"/>
  <c r="K52" i="13"/>
  <c r="L19" i="10" s="1"/>
  <c r="S52" i="13"/>
  <c r="T19" i="10" s="1"/>
  <c r="E52" i="13"/>
  <c r="F19" i="10" s="1"/>
  <c r="M52" i="13"/>
  <c r="N19" i="10" s="1"/>
  <c r="U52" i="13"/>
  <c r="V19" i="10" s="1"/>
  <c r="F52" i="13"/>
  <c r="G19" i="10" s="1"/>
  <c r="N52" i="13"/>
  <c r="O19" i="10" s="1"/>
  <c r="D45" i="13"/>
  <c r="P46" i="13" s="1"/>
  <c r="Q17" i="10" s="1"/>
  <c r="S46" i="13"/>
  <c r="T17" i="10" s="1"/>
  <c r="L46" i="13"/>
  <c r="M17" i="10" s="1"/>
  <c r="H49" i="13"/>
  <c r="I18" i="10" s="1"/>
  <c r="L49" i="13"/>
  <c r="M18" i="10" s="1"/>
  <c r="N49" i="13"/>
  <c r="O18" i="10" s="1"/>
  <c r="R49" i="13"/>
  <c r="S18" i="10" s="1"/>
  <c r="W49" i="13"/>
  <c r="X18" i="10" s="1"/>
  <c r="F49" i="13"/>
  <c r="G18" i="10" s="1"/>
  <c r="O49" i="13"/>
  <c r="P18" i="10" s="1"/>
  <c r="G49" i="13"/>
  <c r="H18" i="10" s="1"/>
  <c r="P49" i="13"/>
  <c r="Q18" i="10" s="1"/>
  <c r="I49" i="13"/>
  <c r="J18" i="10" s="1"/>
  <c r="S49" i="13"/>
  <c r="T18" i="10" s="1"/>
  <c r="J49" i="13"/>
  <c r="K18" i="10" s="1"/>
  <c r="T49" i="13"/>
  <c r="U18" i="10" s="1"/>
  <c r="K49" i="13"/>
  <c r="L18" i="10" s="1"/>
  <c r="V49" i="13"/>
  <c r="W18" i="10" s="1"/>
  <c r="Q49" i="13"/>
  <c r="R18" i="10" s="1"/>
  <c r="E49" i="13"/>
  <c r="F18" i="10" s="1"/>
  <c r="M49" i="13"/>
  <c r="N18" i="10" s="1"/>
  <c r="D42" i="13"/>
  <c r="H43" i="13" s="1"/>
  <c r="I16" i="10" s="1"/>
  <c r="D37" i="13"/>
  <c r="G38" i="13" s="1"/>
  <c r="H15" i="10" s="1"/>
  <c r="D32" i="13"/>
  <c r="H33" i="13" s="1"/>
  <c r="I14" i="10" s="1"/>
  <c r="D27" i="13"/>
  <c r="R28" i="13" s="1"/>
  <c r="S13" i="10" s="1"/>
  <c r="M12" i="13"/>
  <c r="N9" i="10" s="1"/>
  <c r="P12" i="13"/>
  <c r="Q9" i="10" s="1"/>
  <c r="U12" i="13"/>
  <c r="V9" i="10" s="1"/>
  <c r="G9" i="13"/>
  <c r="H8" i="10" s="1"/>
  <c r="T12" i="13"/>
  <c r="U9" i="10" s="1"/>
  <c r="E12" i="13"/>
  <c r="F9" i="10" s="1"/>
  <c r="H12" i="13"/>
  <c r="I9" i="10" s="1"/>
  <c r="L12" i="13"/>
  <c r="M9" i="10" s="1"/>
  <c r="F12" i="13"/>
  <c r="G9" i="10" s="1"/>
  <c r="N12" i="13"/>
  <c r="O9" i="10" s="1"/>
  <c r="V12" i="13"/>
  <c r="W9" i="10" s="1"/>
  <c r="G12" i="13"/>
  <c r="H9" i="10" s="1"/>
  <c r="O12" i="13"/>
  <c r="P9" i="10" s="1"/>
  <c r="W12" i="13"/>
  <c r="X9" i="10" s="1"/>
  <c r="I12" i="13"/>
  <c r="J9" i="10" s="1"/>
  <c r="Q12" i="13"/>
  <c r="R9" i="10" s="1"/>
  <c r="J12" i="13"/>
  <c r="K9" i="10" s="1"/>
  <c r="R12" i="13"/>
  <c r="S9" i="10" s="1"/>
  <c r="K12" i="13"/>
  <c r="L9" i="10" s="1"/>
  <c r="R9" i="13"/>
  <c r="S8" i="10" s="1"/>
  <c r="E9" i="13"/>
  <c r="F8" i="10" s="1"/>
  <c r="U9" i="13"/>
  <c r="V8" i="10" s="1"/>
  <c r="F9" i="13"/>
  <c r="G8" i="10" s="1"/>
  <c r="V9" i="13"/>
  <c r="W8" i="10" s="1"/>
  <c r="W9" i="13"/>
  <c r="X8" i="10" s="1"/>
  <c r="J9" i="13"/>
  <c r="K8" i="10" s="1"/>
  <c r="M9" i="13"/>
  <c r="N8" i="10" s="1"/>
  <c r="N9" i="13"/>
  <c r="O8" i="10" s="1"/>
  <c r="O9" i="13"/>
  <c r="P8" i="10" s="1"/>
  <c r="H9" i="13"/>
  <c r="I8" i="10" s="1"/>
  <c r="P9" i="13"/>
  <c r="Q8" i="10" s="1"/>
  <c r="I9" i="13"/>
  <c r="J8" i="10" s="1"/>
  <c r="Q9" i="13"/>
  <c r="R8" i="10" s="1"/>
  <c r="K9" i="13"/>
  <c r="L8" i="10" s="1"/>
  <c r="S9" i="13"/>
  <c r="T8" i="10" s="1"/>
  <c r="L9" i="13"/>
  <c r="M8" i="10" s="1"/>
  <c r="E18" i="13"/>
  <c r="F11" i="10" s="1"/>
  <c r="N18" i="13"/>
  <c r="O11" i="10" s="1"/>
  <c r="M18" i="13"/>
  <c r="N11" i="10" s="1"/>
  <c r="P18" i="13"/>
  <c r="Q11" i="10" s="1"/>
  <c r="O18" i="13"/>
  <c r="P11" i="10" s="1"/>
  <c r="F18" i="13"/>
  <c r="G11" i="10" s="1"/>
  <c r="T18" i="13"/>
  <c r="U11" i="10" s="1"/>
  <c r="G18" i="13"/>
  <c r="H11" i="10" s="1"/>
  <c r="U18" i="13"/>
  <c r="V11" i="10" s="1"/>
  <c r="H18" i="13"/>
  <c r="I11" i="10" s="1"/>
  <c r="V18" i="13"/>
  <c r="W11" i="10" s="1"/>
  <c r="L18" i="13"/>
  <c r="M11" i="10" s="1"/>
  <c r="W18" i="13"/>
  <c r="X11" i="10" s="1"/>
  <c r="I18" i="13"/>
  <c r="J11" i="10" s="1"/>
  <c r="Q18" i="13"/>
  <c r="R11" i="10" s="1"/>
  <c r="J18" i="13"/>
  <c r="K11" i="10" s="1"/>
  <c r="R18" i="13"/>
  <c r="S11" i="10" s="1"/>
  <c r="K18" i="13"/>
  <c r="L11" i="10" s="1"/>
  <c r="F15" i="13"/>
  <c r="G10" i="10" s="1"/>
  <c r="H15" i="13"/>
  <c r="I10" i="10" s="1"/>
  <c r="P15" i="13"/>
  <c r="Q10" i="10" s="1"/>
  <c r="U15" i="13"/>
  <c r="V10" i="10" s="1"/>
  <c r="E15" i="13"/>
  <c r="F10" i="10" s="1"/>
  <c r="M15" i="13"/>
  <c r="N10" i="10" s="1"/>
  <c r="N15" i="13"/>
  <c r="O10" i="10" s="1"/>
  <c r="V15" i="13"/>
  <c r="W10" i="10" s="1"/>
  <c r="I15" i="13"/>
  <c r="J10" i="10" s="1"/>
  <c r="Q15" i="13"/>
  <c r="R10" i="10" s="1"/>
  <c r="J15" i="13"/>
  <c r="K10" i="10" s="1"/>
  <c r="R15" i="13"/>
  <c r="S10" i="10" s="1"/>
  <c r="K15" i="13"/>
  <c r="L10" i="10" s="1"/>
  <c r="S15" i="13"/>
  <c r="T10" i="10" s="1"/>
  <c r="L15" i="13"/>
  <c r="M10" i="10" s="1"/>
  <c r="T15" i="13"/>
  <c r="U10" i="10" s="1"/>
  <c r="G15" i="13"/>
  <c r="H10" i="10" s="1"/>
  <c r="O15" i="13"/>
  <c r="P10" i="10" s="1"/>
  <c r="AI3" i="21" l="1"/>
  <c r="AF3" i="21"/>
  <c r="O46" i="13"/>
  <c r="P17" i="10" s="1"/>
  <c r="G46" i="13"/>
  <c r="H17" i="10" s="1"/>
  <c r="U46" i="13"/>
  <c r="V17" i="10" s="1"/>
  <c r="I64" i="13"/>
  <c r="J23" i="10" s="1"/>
  <c r="E20" i="10"/>
  <c r="P61" i="13"/>
  <c r="Q22" i="10" s="1"/>
  <c r="K61" i="13"/>
  <c r="L22" i="10" s="1"/>
  <c r="H61" i="13"/>
  <c r="I22" i="10" s="1"/>
  <c r="K46" i="13"/>
  <c r="L17" i="10" s="1"/>
  <c r="G64" i="13"/>
  <c r="H23" i="10" s="1"/>
  <c r="W64" i="13"/>
  <c r="X23" i="10" s="1"/>
  <c r="E18" i="10"/>
  <c r="E46" i="13"/>
  <c r="S64" i="13"/>
  <c r="T23" i="10" s="1"/>
  <c r="V46" i="13"/>
  <c r="W17" i="10" s="1"/>
  <c r="N46" i="13"/>
  <c r="O17" i="10" s="1"/>
  <c r="R46" i="13"/>
  <c r="S17" i="10" s="1"/>
  <c r="F46" i="13"/>
  <c r="G17" i="10" s="1"/>
  <c r="J46" i="13"/>
  <c r="K17" i="10" s="1"/>
  <c r="H46" i="13"/>
  <c r="I17" i="10" s="1"/>
  <c r="M46" i="13"/>
  <c r="N17" i="10" s="1"/>
  <c r="Q46" i="13"/>
  <c r="R17" i="10" s="1"/>
  <c r="W46" i="13"/>
  <c r="X17" i="10" s="1"/>
  <c r="T46" i="13"/>
  <c r="U17" i="10" s="1"/>
  <c r="I46" i="13"/>
  <c r="J17" i="10" s="1"/>
  <c r="S10" i="16"/>
  <c r="J10" i="16"/>
  <c r="O10" i="16"/>
  <c r="G10" i="16"/>
  <c r="F10" i="16"/>
  <c r="E11" i="10"/>
  <c r="L10" i="16"/>
  <c r="I10" i="16"/>
  <c r="V10" i="16"/>
  <c r="K10" i="16"/>
  <c r="N10" i="16"/>
  <c r="P10" i="16"/>
  <c r="U10" i="16"/>
  <c r="X10" i="16"/>
  <c r="H10" i="16"/>
  <c r="M10" i="16"/>
  <c r="Q10" i="16"/>
  <c r="W10" i="16"/>
  <c r="W23" i="13"/>
  <c r="X12" i="10" s="1"/>
  <c r="O23" i="13"/>
  <c r="P12" i="10" s="1"/>
  <c r="G23" i="13"/>
  <c r="H12" i="10" s="1"/>
  <c r="K23" i="13"/>
  <c r="L12" i="10" s="1"/>
  <c r="V23" i="13"/>
  <c r="W12" i="10" s="1"/>
  <c r="N23" i="13"/>
  <c r="O12" i="10" s="1"/>
  <c r="F23" i="13"/>
  <c r="G12" i="10" s="1"/>
  <c r="U23" i="13"/>
  <c r="V12" i="10" s="1"/>
  <c r="M23" i="13"/>
  <c r="N12" i="10" s="1"/>
  <c r="Q23" i="13"/>
  <c r="R12" i="10" s="1"/>
  <c r="I23" i="13"/>
  <c r="J12" i="10" s="1"/>
  <c r="T23" i="13"/>
  <c r="U12" i="10" s="1"/>
  <c r="L23" i="13"/>
  <c r="M12" i="10" s="1"/>
  <c r="S23" i="13"/>
  <c r="T12" i="10" s="1"/>
  <c r="R23" i="13"/>
  <c r="S12" i="10" s="1"/>
  <c r="J23" i="13"/>
  <c r="K12" i="10" s="1"/>
  <c r="P23" i="13"/>
  <c r="Q12" i="10" s="1"/>
  <c r="H23" i="13"/>
  <c r="I12" i="10" s="1"/>
  <c r="E23" i="13"/>
  <c r="F77" i="13"/>
  <c r="D77" i="13" s="1"/>
  <c r="D78" i="13" s="1"/>
  <c r="D76" i="13" s="1"/>
  <c r="E76" i="13" s="1"/>
  <c r="F69" i="13"/>
  <c r="D69" i="13"/>
  <c r="E9" i="10"/>
  <c r="D95" i="13"/>
  <c r="D83" i="13"/>
  <c r="U61" i="13"/>
  <c r="V22" i="10" s="1"/>
  <c r="E19" i="10"/>
  <c r="V64" i="13"/>
  <c r="W23" i="10" s="1"/>
  <c r="O64" i="13"/>
  <c r="P23" i="10" s="1"/>
  <c r="N64" i="13"/>
  <c r="O23" i="10" s="1"/>
  <c r="R64" i="13"/>
  <c r="S23" i="10" s="1"/>
  <c r="P64" i="13"/>
  <c r="Q23" i="10" s="1"/>
  <c r="F64" i="13"/>
  <c r="G23" i="10" s="1"/>
  <c r="J64" i="13"/>
  <c r="K23" i="10" s="1"/>
  <c r="Q64" i="13"/>
  <c r="R23" i="10" s="1"/>
  <c r="U64" i="13"/>
  <c r="V23" i="10" s="1"/>
  <c r="M64" i="13"/>
  <c r="N23" i="10" s="1"/>
  <c r="T64" i="13"/>
  <c r="U23" i="10" s="1"/>
  <c r="K64" i="13"/>
  <c r="L23" i="10" s="1"/>
  <c r="L64" i="13"/>
  <c r="M23" i="10" s="1"/>
  <c r="E64" i="13"/>
  <c r="T61" i="13"/>
  <c r="U22" i="10" s="1"/>
  <c r="L61" i="13"/>
  <c r="M22" i="10" s="1"/>
  <c r="Q61" i="13"/>
  <c r="R22" i="10" s="1"/>
  <c r="R61" i="13"/>
  <c r="S22" i="10" s="1"/>
  <c r="I61" i="13"/>
  <c r="J22" i="10" s="1"/>
  <c r="F61" i="13"/>
  <c r="G22" i="10" s="1"/>
  <c r="M61" i="13"/>
  <c r="N22" i="10" s="1"/>
  <c r="E61" i="13"/>
  <c r="F22" i="10" s="1"/>
  <c r="G61" i="13"/>
  <c r="J61" i="13"/>
  <c r="K22" i="10" s="1"/>
  <c r="V61" i="13"/>
  <c r="W22" i="10" s="1"/>
  <c r="S61" i="13"/>
  <c r="T22" i="10" s="1"/>
  <c r="N61" i="13"/>
  <c r="O22" i="10" s="1"/>
  <c r="D55" i="13"/>
  <c r="D52" i="13"/>
  <c r="D49" i="13"/>
  <c r="N43" i="13"/>
  <c r="O16" i="10" s="1"/>
  <c r="V43" i="13"/>
  <c r="W16" i="10" s="1"/>
  <c r="F43" i="13"/>
  <c r="G16" i="10" s="1"/>
  <c r="G43" i="13"/>
  <c r="H16" i="10" s="1"/>
  <c r="U43" i="13"/>
  <c r="V16" i="10" s="1"/>
  <c r="T43" i="13"/>
  <c r="U16" i="10" s="1"/>
  <c r="L43" i="13"/>
  <c r="M16" i="10" s="1"/>
  <c r="R43" i="13"/>
  <c r="S16" i="10" s="1"/>
  <c r="I43" i="13"/>
  <c r="J16" i="10" s="1"/>
  <c r="J43" i="13"/>
  <c r="K16" i="10" s="1"/>
  <c r="Q43" i="13"/>
  <c r="R16" i="10" s="1"/>
  <c r="W43" i="13"/>
  <c r="X16" i="10" s="1"/>
  <c r="M43" i="13"/>
  <c r="N16" i="10" s="1"/>
  <c r="E43" i="13"/>
  <c r="F16" i="10" s="1"/>
  <c r="O43" i="13"/>
  <c r="P16" i="10" s="1"/>
  <c r="S43" i="13"/>
  <c r="T16" i="10" s="1"/>
  <c r="P43" i="13"/>
  <c r="Q16" i="10" s="1"/>
  <c r="K43" i="13"/>
  <c r="L16" i="10" s="1"/>
  <c r="E38" i="13"/>
  <c r="F15" i="10" s="1"/>
  <c r="S38" i="13"/>
  <c r="T15" i="10" s="1"/>
  <c r="K38" i="13"/>
  <c r="L15" i="10" s="1"/>
  <c r="M38" i="13"/>
  <c r="N15" i="10" s="1"/>
  <c r="I38" i="13"/>
  <c r="J15" i="10" s="1"/>
  <c r="N38" i="13"/>
  <c r="O15" i="10" s="1"/>
  <c r="R38" i="13"/>
  <c r="S15" i="10" s="1"/>
  <c r="P38" i="13"/>
  <c r="Q15" i="10" s="1"/>
  <c r="J38" i="13"/>
  <c r="K15" i="10" s="1"/>
  <c r="H38" i="13"/>
  <c r="I15" i="10" s="1"/>
  <c r="V38" i="13"/>
  <c r="W15" i="10" s="1"/>
  <c r="W38" i="13"/>
  <c r="X15" i="10" s="1"/>
  <c r="U38" i="13"/>
  <c r="V15" i="10" s="1"/>
  <c r="F38" i="13"/>
  <c r="G15" i="10" s="1"/>
  <c r="L38" i="13"/>
  <c r="M15" i="10" s="1"/>
  <c r="O38" i="13"/>
  <c r="P15" i="10" s="1"/>
  <c r="T38" i="13"/>
  <c r="U15" i="10" s="1"/>
  <c r="Q38" i="13"/>
  <c r="R15" i="10" s="1"/>
  <c r="V33" i="13"/>
  <c r="W14" i="10" s="1"/>
  <c r="J33" i="13"/>
  <c r="K14" i="10" s="1"/>
  <c r="N33" i="13"/>
  <c r="O14" i="10" s="1"/>
  <c r="T33" i="13"/>
  <c r="U14" i="10" s="1"/>
  <c r="M33" i="13"/>
  <c r="N14" i="10" s="1"/>
  <c r="W33" i="13"/>
  <c r="X14" i="10" s="1"/>
  <c r="F33" i="13"/>
  <c r="G14" i="10" s="1"/>
  <c r="I33" i="13"/>
  <c r="J14" i="10" s="1"/>
  <c r="G33" i="13"/>
  <c r="H14" i="10" s="1"/>
  <c r="E33" i="13"/>
  <c r="F14" i="10" s="1"/>
  <c r="P33" i="13"/>
  <c r="Q14" i="10" s="1"/>
  <c r="L33" i="13"/>
  <c r="M14" i="10" s="1"/>
  <c r="U33" i="13"/>
  <c r="V14" i="10" s="1"/>
  <c r="R33" i="13"/>
  <c r="S14" i="10" s="1"/>
  <c r="O33" i="13"/>
  <c r="P14" i="10" s="1"/>
  <c r="S33" i="13"/>
  <c r="T14" i="10" s="1"/>
  <c r="Q33" i="13"/>
  <c r="R14" i="10" s="1"/>
  <c r="K33" i="13"/>
  <c r="L14" i="10" s="1"/>
  <c r="L28" i="13"/>
  <c r="M13" i="10" s="1"/>
  <c r="V28" i="13"/>
  <c r="W13" i="10" s="1"/>
  <c r="H28" i="13"/>
  <c r="I13" i="10" s="1"/>
  <c r="N28" i="13"/>
  <c r="O13" i="10" s="1"/>
  <c r="Q28" i="13"/>
  <c r="R13" i="10" s="1"/>
  <c r="F28" i="13"/>
  <c r="G13" i="10" s="1"/>
  <c r="G28" i="13"/>
  <c r="H13" i="10" s="1"/>
  <c r="J28" i="13"/>
  <c r="K13" i="10" s="1"/>
  <c r="I28" i="13"/>
  <c r="J13" i="10" s="1"/>
  <c r="W28" i="13"/>
  <c r="X13" i="10" s="1"/>
  <c r="E28" i="13"/>
  <c r="F13" i="10" s="1"/>
  <c r="U28" i="13"/>
  <c r="V13" i="10" s="1"/>
  <c r="P28" i="13"/>
  <c r="Q13" i="10" s="1"/>
  <c r="M28" i="13"/>
  <c r="N13" i="10" s="1"/>
  <c r="O28" i="13"/>
  <c r="P13" i="10" s="1"/>
  <c r="T28" i="13"/>
  <c r="U13" i="10" s="1"/>
  <c r="S28" i="13"/>
  <c r="T13" i="10" s="1"/>
  <c r="K28" i="13"/>
  <c r="L13" i="10" s="1"/>
  <c r="E8" i="10"/>
  <c r="E10" i="10"/>
  <c r="D9" i="13"/>
  <c r="D18" i="13"/>
  <c r="D15" i="13"/>
  <c r="D12" i="13"/>
  <c r="D64" i="13" l="1"/>
  <c r="F23" i="10"/>
  <c r="E23" i="10" s="1"/>
  <c r="AA10" i="16"/>
  <c r="E14" i="10"/>
  <c r="E16" i="10"/>
  <c r="E15" i="10"/>
  <c r="E13" i="10"/>
  <c r="F12" i="10"/>
  <c r="E12" i="10" s="1"/>
  <c r="D23" i="13"/>
  <c r="E78" i="13"/>
  <c r="E79" i="13"/>
  <c r="F76" i="13"/>
  <c r="T71" i="13"/>
  <c r="T72" i="13" s="1"/>
  <c r="L71" i="13"/>
  <c r="L72" i="13" s="1"/>
  <c r="S71" i="13"/>
  <c r="S72" i="13" s="1"/>
  <c r="K71" i="13"/>
  <c r="K72" i="13" s="1"/>
  <c r="R71" i="13"/>
  <c r="R72" i="13" s="1"/>
  <c r="J71" i="13"/>
  <c r="J72" i="13" s="1"/>
  <c r="I71" i="13"/>
  <c r="I72" i="13" s="1"/>
  <c r="V71" i="13"/>
  <c r="V72" i="13" s="1"/>
  <c r="F71" i="13"/>
  <c r="F72" i="13" s="1"/>
  <c r="Q71" i="13"/>
  <c r="Q72" i="13" s="1"/>
  <c r="P71" i="13"/>
  <c r="P72" i="13" s="1"/>
  <c r="H71" i="13"/>
  <c r="H72" i="13" s="1"/>
  <c r="W71" i="13"/>
  <c r="W72" i="13" s="1"/>
  <c r="O71" i="13"/>
  <c r="O72" i="13" s="1"/>
  <c r="G71" i="13"/>
  <c r="G72" i="13" s="1"/>
  <c r="N71" i="13"/>
  <c r="N72" i="13" s="1"/>
  <c r="U71" i="13"/>
  <c r="U72" i="13" s="1"/>
  <c r="M71" i="13"/>
  <c r="M72" i="13" s="1"/>
  <c r="E71" i="13"/>
  <c r="E72" i="13" s="1"/>
  <c r="D61" i="13"/>
  <c r="H22" i="10"/>
  <c r="E22" i="10" s="1"/>
  <c r="D58" i="13"/>
  <c r="D43" i="13"/>
  <c r="D38" i="13"/>
  <c r="D33" i="13"/>
  <c r="D28" i="13"/>
  <c r="G76" i="13" l="1"/>
  <c r="F78" i="13"/>
  <c r="F79" i="13" s="1"/>
  <c r="D72" i="13"/>
  <c r="V73" i="13" s="1"/>
  <c r="W24" i="10" s="1"/>
  <c r="H76" i="13" l="1"/>
  <c r="G78" i="13"/>
  <c r="G79" i="13" s="1"/>
  <c r="L73" i="13"/>
  <c r="M24" i="10" s="1"/>
  <c r="U73" i="13"/>
  <c r="V24" i="10" s="1"/>
  <c r="P73" i="13"/>
  <c r="Q24" i="10" s="1"/>
  <c r="N73" i="13"/>
  <c r="O24" i="10" s="1"/>
  <c r="Q73" i="13"/>
  <c r="R24" i="10" s="1"/>
  <c r="O73" i="13"/>
  <c r="P24" i="10" s="1"/>
  <c r="E73" i="13"/>
  <c r="M73" i="13"/>
  <c r="N24" i="10" s="1"/>
  <c r="H73" i="13"/>
  <c r="I24" i="10" s="1"/>
  <c r="K73" i="13"/>
  <c r="L24" i="10" s="1"/>
  <c r="J73" i="13"/>
  <c r="K24" i="10" s="1"/>
  <c r="R73" i="13"/>
  <c r="S24" i="10" s="1"/>
  <c r="T73" i="13"/>
  <c r="U24" i="10" s="1"/>
  <c r="G73" i="13"/>
  <c r="H24" i="10" s="1"/>
  <c r="W73" i="13"/>
  <c r="X24" i="10" s="1"/>
  <c r="F73" i="13"/>
  <c r="G24" i="10" s="1"/>
  <c r="S73" i="13"/>
  <c r="T24" i="10" s="1"/>
  <c r="I73" i="13"/>
  <c r="J24" i="10" s="1"/>
  <c r="I76" i="13" l="1"/>
  <c r="H78" i="13"/>
  <c r="H79" i="13" s="1"/>
  <c r="F24" i="10"/>
  <c r="E24" i="10" s="1"/>
  <c r="D73" i="13"/>
  <c r="J76" i="13" l="1"/>
  <c r="I78" i="13"/>
  <c r="I79" i="13" s="1"/>
  <c r="K76" i="13" l="1"/>
  <c r="J78" i="13"/>
  <c r="J79" i="13" s="1"/>
  <c r="A212" i="12"/>
  <c r="A213" i="12" s="1"/>
  <c r="A214" i="12" s="1"/>
  <c r="A215" i="12" s="1"/>
  <c r="A216" i="12" s="1"/>
  <c r="A217" i="12" s="1"/>
  <c r="A218" i="12" s="1"/>
  <c r="A219" i="12" s="1"/>
  <c r="K78" i="13" l="1"/>
  <c r="K79" i="13" s="1"/>
  <c r="L76" i="13"/>
  <c r="A225" i="12"/>
  <c r="A226" i="12" s="1"/>
  <c r="A227" i="12" s="1"/>
  <c r="A228" i="12" s="1"/>
  <c r="A229" i="12" s="1"/>
  <c r="A230" i="12" s="1"/>
  <c r="A231" i="12" s="1"/>
  <c r="A220" i="12"/>
  <c r="A221" i="12" s="1"/>
  <c r="A224" i="12" s="1"/>
  <c r="M76" i="13" l="1"/>
  <c r="L78" i="13"/>
  <c r="L79" i="13" s="1"/>
  <c r="A232" i="12"/>
  <c r="A233" i="12" s="1"/>
  <c r="N76" i="13" l="1"/>
  <c r="M79" i="13"/>
  <c r="M78" i="13"/>
  <c r="O76" i="13" l="1"/>
  <c r="N78" i="13"/>
  <c r="N79" i="13" s="1"/>
  <c r="P76" i="13" l="1"/>
  <c r="O78" i="13"/>
  <c r="O79" i="13" s="1"/>
  <c r="Q76" i="13" l="1"/>
  <c r="P78" i="13"/>
  <c r="P79" i="13" s="1"/>
  <c r="R76" i="13" l="1"/>
  <c r="Q78" i="13"/>
  <c r="Q79" i="13" s="1"/>
  <c r="S76" i="13" l="1"/>
  <c r="R78" i="13"/>
  <c r="R79" i="13" s="1"/>
  <c r="T76" i="13" l="1"/>
  <c r="S78" i="13"/>
  <c r="S79" i="13" s="1"/>
  <c r="U76" i="13" l="1"/>
  <c r="T78" i="13"/>
  <c r="T79" i="13" s="1"/>
  <c r="V76" i="13" l="1"/>
  <c r="U78" i="13"/>
  <c r="U79" i="13" s="1"/>
  <c r="V78" i="13" l="1"/>
  <c r="V79" i="13" s="1"/>
  <c r="W76" i="13"/>
  <c r="W78" i="13" s="1"/>
  <c r="W79" i="13" s="1"/>
  <c r="D79" i="13" s="1"/>
  <c r="E80" i="13" l="1"/>
  <c r="F25" i="10" s="1"/>
  <c r="F80" i="13"/>
  <c r="G25" i="10" s="1"/>
  <c r="G80" i="13"/>
  <c r="H25" i="10" s="1"/>
  <c r="H80" i="13"/>
  <c r="I25" i="10" s="1"/>
  <c r="I80" i="13"/>
  <c r="J25" i="10" s="1"/>
  <c r="J80" i="13"/>
  <c r="K25" i="10" s="1"/>
  <c r="K80" i="13"/>
  <c r="L25" i="10" s="1"/>
  <c r="L80" i="13"/>
  <c r="M25" i="10" s="1"/>
  <c r="M80" i="13"/>
  <c r="N25" i="10" s="1"/>
  <c r="N80" i="13"/>
  <c r="O25" i="10" s="1"/>
  <c r="O80" i="13"/>
  <c r="P25" i="10" s="1"/>
  <c r="P80" i="13"/>
  <c r="Q25" i="10" s="1"/>
  <c r="Q80" i="13"/>
  <c r="R25" i="10" s="1"/>
  <c r="R80" i="13"/>
  <c r="S25" i="10" s="1"/>
  <c r="S80" i="13"/>
  <c r="T25" i="10" s="1"/>
  <c r="T80" i="13"/>
  <c r="U25" i="10" s="1"/>
  <c r="U80" i="13"/>
  <c r="V25" i="10" s="1"/>
  <c r="V80" i="13"/>
  <c r="W25" i="10" s="1"/>
  <c r="W80" i="13"/>
  <c r="X25" i="10" s="1"/>
  <c r="E25" i="10" l="1"/>
  <c r="D80" i="13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E5" i="10"/>
  <c r="E4" i="10"/>
  <c r="A9" i="9"/>
  <c r="A10" i="9" s="1"/>
  <c r="A11" i="9" s="1"/>
  <c r="A12" i="9" s="1"/>
  <c r="A13" i="9" s="1"/>
  <c r="A14" i="9" s="1"/>
  <c r="A17" i="9" s="1"/>
  <c r="A18" i="9" s="1"/>
  <c r="A19" i="9" s="1"/>
  <c r="A20" i="9" s="1"/>
  <c r="A21" i="9" s="1"/>
  <c r="A22" i="9" s="1"/>
  <c r="A25" i="9" s="1"/>
  <c r="A26" i="9" s="1"/>
  <c r="A27" i="9" s="1"/>
  <c r="A28" i="9" s="1"/>
  <c r="A29" i="9" s="1"/>
  <c r="A30" i="9" s="1"/>
  <c r="A33" i="9" s="1"/>
  <c r="A34" i="9" s="1"/>
  <c r="A35" i="9" s="1"/>
  <c r="A36" i="9" s="1"/>
  <c r="A37" i="9" s="1"/>
  <c r="A40" i="9" s="1"/>
  <c r="A41" i="9" s="1"/>
  <c r="A42" i="9" s="1"/>
  <c r="A43" i="9" s="1"/>
  <c r="A45" i="9" s="1"/>
  <c r="A48" i="9" s="1"/>
  <c r="A49" i="9" s="1"/>
  <c r="A50" i="9" s="1"/>
  <c r="A51" i="9" s="1"/>
  <c r="A52" i="9" s="1"/>
  <c r="A53" i="9" s="1"/>
  <c r="A54" i="9" s="1"/>
  <c r="A55" i="9" s="1"/>
  <c r="A56" i="9" s="1"/>
  <c r="A59" i="9" s="1"/>
  <c r="A60" i="9" s="1"/>
  <c r="A61" i="9" s="1"/>
  <c r="A62" i="9" s="1"/>
  <c r="A63" i="9" s="1"/>
  <c r="A64" i="9" s="1"/>
  <c r="A65" i="9" s="1"/>
  <c r="A66" i="9" s="1"/>
  <c r="A68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4" i="9" s="1"/>
  <c r="A85" i="9" s="1"/>
  <c r="A86" i="9" s="1"/>
  <c r="A87" i="9" s="1"/>
  <c r="A88" i="9" s="1"/>
  <c r="A89" i="9" s="1"/>
  <c r="A90" i="9" s="1"/>
  <c r="A91" i="9" s="1"/>
  <c r="A92" i="9" s="1"/>
  <c r="O5" i="9"/>
  <c r="N5" i="9"/>
  <c r="M5" i="9"/>
  <c r="L5" i="9"/>
  <c r="K5" i="9"/>
  <c r="J5" i="9"/>
  <c r="I5" i="9"/>
  <c r="H5" i="9"/>
  <c r="G5" i="9"/>
  <c r="A25" i="8"/>
  <c r="A26" i="8" s="1"/>
  <c r="A27" i="8" s="1"/>
  <c r="A28" i="8" s="1"/>
  <c r="A29" i="8" s="1"/>
  <c r="A30" i="8" s="1"/>
  <c r="A33" i="8" s="1"/>
  <c r="A34" i="8" s="1"/>
  <c r="A35" i="8" s="1"/>
  <c r="A36" i="8" s="1"/>
  <c r="A37" i="8" s="1"/>
  <c r="A40" i="8" s="1"/>
  <c r="A41" i="8" s="1"/>
  <c r="A42" i="8" s="1"/>
  <c r="A43" i="8" s="1"/>
  <c r="A45" i="8" s="1"/>
  <c r="A48" i="8" s="1"/>
  <c r="A49" i="8" s="1"/>
  <c r="A50" i="8" s="1"/>
  <c r="A51" i="8" s="1"/>
  <c r="A52" i="8" s="1"/>
  <c r="A53" i="8" s="1"/>
  <c r="A54" i="8" s="1"/>
  <c r="A55" i="8" s="1"/>
  <c r="A56" i="8" s="1"/>
  <c r="A59" i="8" s="1"/>
  <c r="A60" i="8" s="1"/>
  <c r="A61" i="8" s="1"/>
  <c r="A62" i="8" s="1"/>
  <c r="A63" i="8" s="1"/>
  <c r="A64" i="8" s="1"/>
  <c r="A65" i="8" s="1"/>
  <c r="A66" i="8" s="1"/>
  <c r="A68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4" i="8" s="1"/>
  <c r="A85" i="8" s="1"/>
  <c r="A86" i="8" s="1"/>
  <c r="A87" i="8" s="1"/>
  <c r="A88" i="8" s="1"/>
  <c r="A89" i="8" s="1"/>
  <c r="A90" i="8" s="1"/>
  <c r="A91" i="8" s="1"/>
  <c r="A92" i="8" s="1"/>
  <c r="A9" i="8"/>
  <c r="A10" i="8" s="1"/>
  <c r="A11" i="8" s="1"/>
  <c r="A12" i="8" s="1"/>
  <c r="A13" i="8" s="1"/>
  <c r="A14" i="8" s="1"/>
  <c r="A17" i="8" s="1"/>
  <c r="A18" i="8" s="1"/>
  <c r="A19" i="8" s="1"/>
  <c r="A20" i="8" s="1"/>
  <c r="A21" i="8" s="1"/>
  <c r="A22" i="8" s="1"/>
  <c r="O5" i="8"/>
  <c r="N5" i="8"/>
  <c r="M5" i="8"/>
  <c r="L5" i="8"/>
  <c r="K5" i="8"/>
  <c r="J5" i="8"/>
  <c r="I5" i="8"/>
  <c r="H5" i="8"/>
  <c r="G5" i="8"/>
  <c r="A155" i="7"/>
  <c r="A153" i="7"/>
  <c r="A150" i="7"/>
  <c r="A151" i="7" s="1"/>
  <c r="A149" i="7"/>
  <c r="A147" i="7"/>
  <c r="A148" i="7" s="1"/>
  <c r="A141" i="7"/>
  <c r="A142" i="7" s="1"/>
  <c r="A143" i="7" s="1"/>
  <c r="A144" i="7" s="1"/>
  <c r="A139" i="7"/>
  <c r="A140" i="7" s="1"/>
  <c r="A125" i="7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24" i="7"/>
  <c r="A122" i="7"/>
  <c r="A123" i="7" s="1"/>
  <c r="A116" i="7"/>
  <c r="A117" i="7" s="1"/>
  <c r="A118" i="7" s="1"/>
  <c r="A119" i="7" s="1"/>
  <c r="A114" i="7"/>
  <c r="A115" i="7" s="1"/>
  <c r="A108" i="7"/>
  <c r="A109" i="7" s="1"/>
  <c r="A110" i="7" s="1"/>
  <c r="A111" i="7" s="1"/>
  <c r="A106" i="7"/>
  <c r="A107" i="7" s="1"/>
  <c r="A100" i="7"/>
  <c r="A101" i="7" s="1"/>
  <c r="A102" i="7" s="1"/>
  <c r="A103" i="7" s="1"/>
  <c r="A95" i="7"/>
  <c r="A98" i="7" s="1"/>
  <c r="A99" i="7" s="1"/>
  <c r="A86" i="7"/>
  <c r="A87" i="7" s="1"/>
  <c r="A88" i="7" s="1"/>
  <c r="A89" i="7" s="1"/>
  <c r="A90" i="7" s="1"/>
  <c r="A91" i="7" s="1"/>
  <c r="A92" i="7" s="1"/>
  <c r="A93" i="7" s="1"/>
  <c r="A84" i="7"/>
  <c r="A85" i="7" s="1"/>
  <c r="A74" i="7"/>
  <c r="A75" i="7" s="1"/>
  <c r="A76" i="7" s="1"/>
  <c r="A77" i="7" s="1"/>
  <c r="A78" i="7" s="1"/>
  <c r="A79" i="7" s="1"/>
  <c r="A80" i="7" s="1"/>
  <c r="A81" i="7" s="1"/>
  <c r="A68" i="7"/>
  <c r="A71" i="7"/>
  <c r="A72" i="7" s="1"/>
  <c r="A73" i="7" s="1"/>
  <c r="A62" i="7"/>
  <c r="A63" i="7" s="1"/>
  <c r="A64" i="7" s="1"/>
  <c r="A65" i="7" s="1"/>
  <c r="A66" i="7" s="1"/>
  <c r="A61" i="7"/>
  <c r="A60" i="7"/>
  <c r="A59" i="7"/>
  <c r="A51" i="7"/>
  <c r="A52" i="7" s="1"/>
  <c r="A53" i="7" s="1"/>
  <c r="A54" i="7" s="1"/>
  <c r="A55" i="7" s="1"/>
  <c r="A56" i="7" s="1"/>
  <c r="A50" i="7"/>
  <c r="A49" i="7"/>
  <c r="A48" i="7"/>
  <c r="A45" i="7"/>
  <c r="A42" i="7"/>
  <c r="A43" i="7" s="1"/>
  <c r="A41" i="7"/>
  <c r="A40" i="7"/>
  <c r="A35" i="7"/>
  <c r="A36" i="7" s="1"/>
  <c r="A37" i="7" s="1"/>
  <c r="A34" i="7"/>
  <c r="A33" i="7"/>
  <c r="A27" i="7"/>
  <c r="A28" i="7" s="1"/>
  <c r="A29" i="7" s="1"/>
  <c r="A30" i="7" s="1"/>
  <c r="A26" i="7"/>
  <c r="A25" i="7"/>
  <c r="A19" i="7"/>
  <c r="A20" i="7" s="1"/>
  <c r="A21" i="7" s="1"/>
  <c r="A22" i="7" s="1"/>
  <c r="A18" i="7"/>
  <c r="A17" i="7"/>
  <c r="A10" i="7"/>
  <c r="A11" i="7" s="1"/>
  <c r="A12" i="7" s="1"/>
  <c r="A13" i="7" s="1"/>
  <c r="A14" i="7" s="1"/>
  <c r="A9" i="7"/>
  <c r="K138" i="2"/>
  <c r="F153" i="8" s="1"/>
  <c r="E138" i="2"/>
  <c r="F153" i="7" s="1"/>
  <c r="J184" i="2"/>
  <c r="K183" i="2"/>
  <c r="F150" i="8" s="1"/>
  <c r="K182" i="2"/>
  <c r="F149" i="8" s="1"/>
  <c r="K181" i="2"/>
  <c r="F148" i="8" s="1"/>
  <c r="K180" i="2"/>
  <c r="D184" i="2"/>
  <c r="E181" i="2"/>
  <c r="F148" i="7" s="1"/>
  <c r="J176" i="2"/>
  <c r="T172" i="2"/>
  <c r="F140" i="8" s="1"/>
  <c r="F140" i="7"/>
  <c r="K167" i="2"/>
  <c r="F135" i="8" s="1"/>
  <c r="K166" i="2"/>
  <c r="F134" i="8" s="1"/>
  <c r="K165" i="2"/>
  <c r="F133" i="8" s="1"/>
  <c r="K164" i="2"/>
  <c r="F132" i="8" s="1"/>
  <c r="K163" i="2"/>
  <c r="F131" i="8" s="1"/>
  <c r="K162" i="2"/>
  <c r="F130" i="8" s="1"/>
  <c r="K161" i="2"/>
  <c r="F129" i="8" s="1"/>
  <c r="K160" i="2"/>
  <c r="F128" i="8" s="1"/>
  <c r="K159" i="2"/>
  <c r="F127" i="8" s="1"/>
  <c r="K158" i="2"/>
  <c r="F126" i="8" s="1"/>
  <c r="K157" i="2"/>
  <c r="F125" i="8" s="1"/>
  <c r="K156" i="2"/>
  <c r="F124" i="8" s="1"/>
  <c r="K155" i="2"/>
  <c r="F123" i="8" s="1"/>
  <c r="K154" i="2"/>
  <c r="F122" i="8" s="1"/>
  <c r="K153" i="2"/>
  <c r="F118" i="8" s="1"/>
  <c r="K152" i="2"/>
  <c r="F117" i="8" s="1"/>
  <c r="K151" i="2"/>
  <c r="F116" i="8" s="1"/>
  <c r="K150" i="2"/>
  <c r="F115" i="8" s="1"/>
  <c r="K149" i="2"/>
  <c r="F114" i="8" s="1"/>
  <c r="M114" i="8" s="1"/>
  <c r="K148" i="2"/>
  <c r="F110" i="8" s="1"/>
  <c r="N110" i="8" s="1"/>
  <c r="K147" i="2"/>
  <c r="F109" i="8" s="1"/>
  <c r="J109" i="8" s="1"/>
  <c r="K146" i="2"/>
  <c r="F108" i="8" s="1"/>
  <c r="K145" i="2"/>
  <c r="F107" i="8" s="1"/>
  <c r="K144" i="2"/>
  <c r="F106" i="8" s="1"/>
  <c r="K143" i="2"/>
  <c r="F102" i="8" s="1"/>
  <c r="K142" i="2"/>
  <c r="F101" i="8" s="1"/>
  <c r="G101" i="8" s="1"/>
  <c r="K141" i="2"/>
  <c r="F100" i="8" s="1"/>
  <c r="K140" i="2"/>
  <c r="F99" i="8" s="1"/>
  <c r="K139" i="2"/>
  <c r="F98" i="8" s="1"/>
  <c r="N98" i="8" s="1"/>
  <c r="K137" i="2"/>
  <c r="F92" i="8" s="1"/>
  <c r="K136" i="2"/>
  <c r="F91" i="8" s="1"/>
  <c r="K135" i="2"/>
  <c r="F90" i="8" s="1"/>
  <c r="K134" i="2"/>
  <c r="F89" i="8" s="1"/>
  <c r="N89" i="8" s="1"/>
  <c r="K133" i="2"/>
  <c r="F88" i="8" s="1"/>
  <c r="K132" i="2"/>
  <c r="F87" i="8" s="1"/>
  <c r="K131" i="2"/>
  <c r="F86" i="8" s="1"/>
  <c r="K130" i="2"/>
  <c r="F85" i="8" s="1"/>
  <c r="J85" i="8" s="1"/>
  <c r="K129" i="2"/>
  <c r="F84" i="8" s="1"/>
  <c r="K128" i="2"/>
  <c r="F80" i="8" s="1"/>
  <c r="K127" i="2"/>
  <c r="F79" i="8" s="1"/>
  <c r="K126" i="2"/>
  <c r="F78" i="8" s="1"/>
  <c r="K125" i="2"/>
  <c r="F77" i="8" s="1"/>
  <c r="K124" i="2"/>
  <c r="F76" i="8" s="1"/>
  <c r="K123" i="2"/>
  <c r="F75" i="8" s="1"/>
  <c r="K122" i="2"/>
  <c r="F74" i="8" s="1"/>
  <c r="K121" i="2"/>
  <c r="F73" i="8" s="1"/>
  <c r="K120" i="2"/>
  <c r="F72" i="8" s="1"/>
  <c r="M72" i="8" s="1"/>
  <c r="K119" i="2"/>
  <c r="F71" i="8" s="1"/>
  <c r="K118" i="2"/>
  <c r="F65" i="8" s="1"/>
  <c r="K117" i="2"/>
  <c r="F64" i="8" s="1"/>
  <c r="K116" i="2"/>
  <c r="F63" i="8" s="1"/>
  <c r="K115" i="2"/>
  <c r="F62" i="8" s="1"/>
  <c r="K114" i="2"/>
  <c r="F61" i="8" s="1"/>
  <c r="K113" i="2"/>
  <c r="F60" i="8" s="1"/>
  <c r="K112" i="2"/>
  <c r="F59" i="8" s="1"/>
  <c r="K111" i="2"/>
  <c r="F55" i="8" s="1"/>
  <c r="K110" i="2"/>
  <c r="F54" i="8" s="1"/>
  <c r="K109" i="2"/>
  <c r="F53" i="8" s="1"/>
  <c r="K108" i="2"/>
  <c r="F52" i="8" s="1"/>
  <c r="K107" i="2"/>
  <c r="F51" i="8" s="1"/>
  <c r="N51" i="8" s="1"/>
  <c r="K106" i="2"/>
  <c r="F50" i="8" s="1"/>
  <c r="K105" i="2"/>
  <c r="F49" i="8" s="1"/>
  <c r="K104" i="2"/>
  <c r="F48" i="8" s="1"/>
  <c r="K103" i="2"/>
  <c r="F42" i="8" s="1"/>
  <c r="K102" i="2"/>
  <c r="F41" i="8" s="1"/>
  <c r="K101" i="2"/>
  <c r="F40" i="8" s="1"/>
  <c r="K100" i="2"/>
  <c r="F36" i="8" s="1"/>
  <c r="O36" i="8" s="1"/>
  <c r="K99" i="2"/>
  <c r="F35" i="8" s="1"/>
  <c r="L35" i="8" s="1"/>
  <c r="K98" i="2"/>
  <c r="F34" i="8" s="1"/>
  <c r="O34" i="8" s="1"/>
  <c r="K97" i="2"/>
  <c r="F33" i="8" s="1"/>
  <c r="K96" i="2"/>
  <c r="F29" i="8" s="1"/>
  <c r="K95" i="2"/>
  <c r="F28" i="8" s="1"/>
  <c r="K94" i="2"/>
  <c r="F27" i="8" s="1"/>
  <c r="K93" i="2"/>
  <c r="F26" i="8" s="1"/>
  <c r="K92" i="2"/>
  <c r="F25" i="8" s="1"/>
  <c r="K91" i="2"/>
  <c r="F21" i="8" s="1"/>
  <c r="K21" i="8" s="1"/>
  <c r="K90" i="2"/>
  <c r="F20" i="8" s="1"/>
  <c r="H20" i="8" s="1"/>
  <c r="K89" i="2"/>
  <c r="F19" i="8" s="1"/>
  <c r="K88" i="2"/>
  <c r="F18" i="8" s="1"/>
  <c r="I18" i="8" s="1"/>
  <c r="K87" i="2"/>
  <c r="F17" i="8" s="1"/>
  <c r="K86" i="2"/>
  <c r="F13" i="8" s="1"/>
  <c r="K85" i="2"/>
  <c r="F12" i="8" s="1"/>
  <c r="K84" i="2"/>
  <c r="F11" i="8" s="1"/>
  <c r="M11" i="8" s="1"/>
  <c r="K83" i="2"/>
  <c r="F10" i="8" s="1"/>
  <c r="K82" i="2"/>
  <c r="F9" i="8" s="1"/>
  <c r="K9" i="8" s="1"/>
  <c r="K81" i="2"/>
  <c r="F8" i="8" s="1"/>
  <c r="I8" i="8" s="1"/>
  <c r="E167" i="2"/>
  <c r="F135" i="7" s="1"/>
  <c r="E166" i="2"/>
  <c r="F134" i="7" s="1"/>
  <c r="E165" i="2"/>
  <c r="F133" i="7" s="1"/>
  <c r="E164" i="2"/>
  <c r="F132" i="7" s="1"/>
  <c r="E163" i="2"/>
  <c r="F131" i="7" s="1"/>
  <c r="E162" i="2"/>
  <c r="F130" i="7" s="1"/>
  <c r="E161" i="2"/>
  <c r="F129" i="7" s="1"/>
  <c r="E160" i="2"/>
  <c r="F128" i="7" s="1"/>
  <c r="E159" i="2"/>
  <c r="F127" i="7" s="1"/>
  <c r="E158" i="2"/>
  <c r="F126" i="7" s="1"/>
  <c r="E157" i="2"/>
  <c r="F125" i="7" s="1"/>
  <c r="E156" i="2"/>
  <c r="F124" i="7" s="1"/>
  <c r="E155" i="2"/>
  <c r="F123" i="7" s="1"/>
  <c r="E154" i="2"/>
  <c r="F122" i="7" s="1"/>
  <c r="E153" i="2"/>
  <c r="F118" i="7" s="1"/>
  <c r="E152" i="2"/>
  <c r="F117" i="7" s="1"/>
  <c r="E151" i="2"/>
  <c r="F116" i="7" s="1"/>
  <c r="L116" i="7" s="1"/>
  <c r="E150" i="2"/>
  <c r="F115" i="7" s="1"/>
  <c r="E149" i="2"/>
  <c r="F114" i="7" s="1"/>
  <c r="O114" i="7" s="1"/>
  <c r="E148" i="2"/>
  <c r="F110" i="7" s="1"/>
  <c r="E147" i="2"/>
  <c r="F109" i="7" s="1"/>
  <c r="E146" i="2"/>
  <c r="F108" i="7" s="1"/>
  <c r="E145" i="2"/>
  <c r="F107" i="7" s="1"/>
  <c r="E144" i="2"/>
  <c r="F106" i="7" s="1"/>
  <c r="E143" i="2"/>
  <c r="F102" i="7" s="1"/>
  <c r="E142" i="2"/>
  <c r="F101" i="7" s="1"/>
  <c r="O101" i="7" s="1"/>
  <c r="E141" i="2"/>
  <c r="F100" i="7" s="1"/>
  <c r="E140" i="2"/>
  <c r="F99" i="7" s="1"/>
  <c r="E139" i="2"/>
  <c r="F98" i="7" s="1"/>
  <c r="E137" i="2"/>
  <c r="E136" i="2"/>
  <c r="F91" i="7" s="1"/>
  <c r="E135" i="2"/>
  <c r="F90" i="7" s="1"/>
  <c r="E134" i="2"/>
  <c r="F89" i="7" s="1"/>
  <c r="E133" i="2"/>
  <c r="F88" i="7" s="1"/>
  <c r="E132" i="2"/>
  <c r="F87" i="7" s="1"/>
  <c r="E131" i="2"/>
  <c r="F86" i="7" s="1"/>
  <c r="M86" i="7" s="1"/>
  <c r="E130" i="2"/>
  <c r="F85" i="7" s="1"/>
  <c r="E129" i="2"/>
  <c r="F84" i="7" s="1"/>
  <c r="E128" i="2"/>
  <c r="E127" i="2"/>
  <c r="F79" i="7" s="1"/>
  <c r="E126" i="2"/>
  <c r="F78" i="7" s="1"/>
  <c r="O78" i="7" s="1"/>
  <c r="E125" i="2"/>
  <c r="F77" i="7" s="1"/>
  <c r="O77" i="7" s="1"/>
  <c r="E124" i="2"/>
  <c r="F76" i="7" s="1"/>
  <c r="O76" i="7" s="1"/>
  <c r="E123" i="2"/>
  <c r="F75" i="7" s="1"/>
  <c r="O75" i="7" s="1"/>
  <c r="E122" i="2"/>
  <c r="F74" i="7" s="1"/>
  <c r="E121" i="2"/>
  <c r="F73" i="7" s="1"/>
  <c r="O73" i="7" s="1"/>
  <c r="E120" i="2"/>
  <c r="F72" i="7" s="1"/>
  <c r="K72" i="7" s="1"/>
  <c r="E119" i="2"/>
  <c r="F71" i="7" s="1"/>
  <c r="E118" i="2"/>
  <c r="F65" i="7" s="1"/>
  <c r="O65" i="7" s="1"/>
  <c r="E117" i="2"/>
  <c r="F64" i="7" s="1"/>
  <c r="L64" i="7" s="1"/>
  <c r="E116" i="2"/>
  <c r="F63" i="7" s="1"/>
  <c r="O63" i="7" s="1"/>
  <c r="E115" i="2"/>
  <c r="F62" i="7" s="1"/>
  <c r="O62" i="7" s="1"/>
  <c r="E114" i="2"/>
  <c r="F61" i="7" s="1"/>
  <c r="O61" i="7" s="1"/>
  <c r="E113" i="2"/>
  <c r="F60" i="7" s="1"/>
  <c r="O60" i="7" s="1"/>
  <c r="E112" i="2"/>
  <c r="F59" i="7" s="1"/>
  <c r="O59" i="7" s="1"/>
  <c r="E111" i="2"/>
  <c r="F55" i="7" s="1"/>
  <c r="E110" i="2"/>
  <c r="F54" i="7" s="1"/>
  <c r="E109" i="2"/>
  <c r="F53" i="7" s="1"/>
  <c r="M53" i="7" s="1"/>
  <c r="E108" i="2"/>
  <c r="F52" i="7" s="1"/>
  <c r="E107" i="2"/>
  <c r="F51" i="7" s="1"/>
  <c r="E106" i="2"/>
  <c r="F50" i="7" s="1"/>
  <c r="E105" i="2"/>
  <c r="F49" i="7" s="1"/>
  <c r="E104" i="2"/>
  <c r="F48" i="7" s="1"/>
  <c r="N48" i="7" s="1"/>
  <c r="E103" i="2"/>
  <c r="F42" i="7" s="1"/>
  <c r="O42" i="7" s="1"/>
  <c r="E102" i="2"/>
  <c r="F41" i="7" s="1"/>
  <c r="O41" i="7" s="1"/>
  <c r="E101" i="2"/>
  <c r="F40" i="7" s="1"/>
  <c r="O40" i="7" s="1"/>
  <c r="E100" i="2"/>
  <c r="F36" i="7" s="1"/>
  <c r="M36" i="7" s="1"/>
  <c r="E99" i="2"/>
  <c r="F35" i="7" s="1"/>
  <c r="E98" i="2"/>
  <c r="F34" i="7" s="1"/>
  <c r="L34" i="7" s="1"/>
  <c r="E97" i="2"/>
  <c r="F33" i="7" s="1"/>
  <c r="E96" i="2"/>
  <c r="F29" i="7" s="1"/>
  <c r="I29" i="7" s="1"/>
  <c r="E95" i="2"/>
  <c r="F28" i="7" s="1"/>
  <c r="K28" i="7" s="1"/>
  <c r="E94" i="2"/>
  <c r="F27" i="7" s="1"/>
  <c r="M27" i="7" s="1"/>
  <c r="E93" i="2"/>
  <c r="F26" i="7" s="1"/>
  <c r="O26" i="7" s="1"/>
  <c r="E92" i="2"/>
  <c r="F25" i="7" s="1"/>
  <c r="I25" i="7" s="1"/>
  <c r="E91" i="2"/>
  <c r="F21" i="7" s="1"/>
  <c r="M21" i="7" s="1"/>
  <c r="E90" i="2"/>
  <c r="F20" i="7" s="1"/>
  <c r="H20" i="7" s="1"/>
  <c r="E89" i="2"/>
  <c r="F19" i="7" s="1"/>
  <c r="J19" i="7" s="1"/>
  <c r="E88" i="2"/>
  <c r="F18" i="7" s="1"/>
  <c r="L18" i="7" s="1"/>
  <c r="E87" i="2"/>
  <c r="F17" i="7" s="1"/>
  <c r="N17" i="7" s="1"/>
  <c r="E86" i="2"/>
  <c r="F13" i="7" s="1"/>
  <c r="E85" i="2"/>
  <c r="F12" i="7" s="1"/>
  <c r="E84" i="2"/>
  <c r="F11" i="7" s="1"/>
  <c r="E83" i="2"/>
  <c r="F10" i="7" s="1"/>
  <c r="E82" i="2"/>
  <c r="F9" i="7" s="1"/>
  <c r="O9" i="7" s="1"/>
  <c r="E81" i="2"/>
  <c r="O5" i="7"/>
  <c r="N5" i="7"/>
  <c r="M5" i="7"/>
  <c r="L5" i="7"/>
  <c r="K5" i="7"/>
  <c r="J5" i="7"/>
  <c r="I5" i="7"/>
  <c r="H5" i="7"/>
  <c r="G5" i="7"/>
  <c r="B22" i="6"/>
  <c r="A22" i="6"/>
  <c r="A23" i="6" s="1"/>
  <c r="A24" i="6" s="1"/>
  <c r="A25" i="6" s="1"/>
  <c r="A27" i="6" s="1"/>
  <c r="A20" i="6"/>
  <c r="A18" i="6"/>
  <c r="A17" i="6"/>
  <c r="A16" i="6"/>
  <c r="A15" i="6"/>
  <c r="B15" i="6"/>
  <c r="B8" i="6"/>
  <c r="M5" i="6"/>
  <c r="L5" i="6"/>
  <c r="K5" i="6"/>
  <c r="J5" i="6"/>
  <c r="I5" i="6"/>
  <c r="H5" i="6"/>
  <c r="G5" i="6"/>
  <c r="F5" i="6"/>
  <c r="E5" i="6"/>
  <c r="D5" i="6"/>
  <c r="D4" i="6"/>
  <c r="J75" i="2"/>
  <c r="D75" i="2"/>
  <c r="Q71" i="2"/>
  <c r="T71" i="2"/>
  <c r="A9" i="5"/>
  <c r="A10" i="5" s="1"/>
  <c r="A11" i="5" s="1"/>
  <c r="A14" i="5" s="1"/>
  <c r="A15" i="5" s="1"/>
  <c r="A16" i="5" s="1"/>
  <c r="A17" i="5" s="1"/>
  <c r="A18" i="5" s="1"/>
  <c r="A19" i="5" s="1"/>
  <c r="A20" i="5" s="1"/>
  <c r="A21" i="5" s="1"/>
  <c r="A22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81" i="5" s="1"/>
  <c r="A82" i="5" s="1"/>
  <c r="A83" i="5" s="1"/>
  <c r="A84" i="5" s="1"/>
  <c r="A85" i="5" s="1"/>
  <c r="A87" i="5" s="1"/>
  <c r="A90" i="5" s="1"/>
  <c r="A91" i="5" s="1"/>
  <c r="A92" i="5" s="1"/>
  <c r="A93" i="5" s="1"/>
  <c r="A94" i="5" s="1"/>
  <c r="A95" i="5" s="1"/>
  <c r="A97" i="5" s="1"/>
  <c r="N5" i="5"/>
  <c r="M5" i="5"/>
  <c r="L5" i="5"/>
  <c r="K5" i="5"/>
  <c r="J5" i="5"/>
  <c r="I5" i="5"/>
  <c r="H5" i="5"/>
  <c r="G5" i="5"/>
  <c r="F5" i="5"/>
  <c r="A10" i="4"/>
  <c r="A11" i="4" s="1"/>
  <c r="A14" i="4" s="1"/>
  <c r="A15" i="4" s="1"/>
  <c r="A16" i="4" s="1"/>
  <c r="A17" i="4" s="1"/>
  <c r="A18" i="4" s="1"/>
  <c r="A19" i="4" s="1"/>
  <c r="A20" i="4" s="1"/>
  <c r="A21" i="4" s="1"/>
  <c r="A22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81" i="4" s="1"/>
  <c r="A82" i="4" s="1"/>
  <c r="A83" i="4" s="1"/>
  <c r="A84" i="4" s="1"/>
  <c r="A85" i="4" s="1"/>
  <c r="A87" i="4" s="1"/>
  <c r="A90" i="4" s="1"/>
  <c r="A91" i="4" s="1"/>
  <c r="A92" i="4" s="1"/>
  <c r="A93" i="4" s="1"/>
  <c r="A94" i="4" s="1"/>
  <c r="A95" i="4" s="1"/>
  <c r="A97" i="4" s="1"/>
  <c r="A9" i="4"/>
  <c r="O5" i="4"/>
  <c r="N5" i="4"/>
  <c r="M5" i="4"/>
  <c r="L5" i="4"/>
  <c r="K5" i="4"/>
  <c r="J5" i="4"/>
  <c r="I5" i="4"/>
  <c r="H5" i="4"/>
  <c r="G5" i="4"/>
  <c r="A97" i="1"/>
  <c r="A90" i="1"/>
  <c r="A91" i="1" s="1"/>
  <c r="A92" i="1" s="1"/>
  <c r="A93" i="1" s="1"/>
  <c r="A94" i="1" s="1"/>
  <c r="A95" i="1" s="1"/>
  <c r="A87" i="1"/>
  <c r="A81" i="1"/>
  <c r="A82" i="1" s="1"/>
  <c r="A83" i="1" s="1"/>
  <c r="A84" i="1" s="1"/>
  <c r="A85" i="1" s="1"/>
  <c r="A67" i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49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14" i="1"/>
  <c r="A15" i="1" s="1"/>
  <c r="A16" i="1" s="1"/>
  <c r="A17" i="1" s="1"/>
  <c r="A18" i="1" s="1"/>
  <c r="A19" i="1" s="1"/>
  <c r="A20" i="1" s="1"/>
  <c r="A21" i="1" s="1"/>
  <c r="A22" i="1" s="1"/>
  <c r="A11" i="1"/>
  <c r="A10" i="1"/>
  <c r="A9" i="1"/>
  <c r="R71" i="2" l="1"/>
  <c r="S71" i="2" s="1"/>
  <c r="C71" i="2" s="1"/>
  <c r="E71" i="2" s="1"/>
  <c r="U71" i="2"/>
  <c r="V71" i="2" s="1"/>
  <c r="I71" i="2" s="1"/>
  <c r="K71" i="2" s="1"/>
  <c r="F91" i="4" s="1"/>
  <c r="I28" i="8"/>
  <c r="J28" i="8"/>
  <c r="O28" i="8"/>
  <c r="K28" i="8"/>
  <c r="K28" i="9" s="1"/>
  <c r="G28" i="8"/>
  <c r="O10" i="8"/>
  <c r="H10" i="8"/>
  <c r="K49" i="8"/>
  <c r="I49" i="8"/>
  <c r="M49" i="8"/>
  <c r="L49" i="8"/>
  <c r="L60" i="8"/>
  <c r="N60" i="8"/>
  <c r="M60" i="8"/>
  <c r="J50" i="8"/>
  <c r="I50" i="8"/>
  <c r="H50" i="8"/>
  <c r="L50" i="8"/>
  <c r="I12" i="8"/>
  <c r="H12" i="8"/>
  <c r="O12" i="8"/>
  <c r="O26" i="8"/>
  <c r="O26" i="9" s="1"/>
  <c r="J26" i="8"/>
  <c r="I26" i="8"/>
  <c r="G26" i="8"/>
  <c r="H40" i="8"/>
  <c r="L40" i="8"/>
  <c r="K40" i="8"/>
  <c r="I40" i="8"/>
  <c r="J40" i="8"/>
  <c r="N62" i="8"/>
  <c r="G62" i="8"/>
  <c r="N78" i="8"/>
  <c r="M78" i="8"/>
  <c r="L78" i="8"/>
  <c r="J78" i="8"/>
  <c r="H78" i="8"/>
  <c r="O115" i="8"/>
  <c r="G115" i="8"/>
  <c r="J100" i="8"/>
  <c r="L100" i="8"/>
  <c r="K100" i="8"/>
  <c r="M100" i="8"/>
  <c r="N100" i="8"/>
  <c r="L13" i="8"/>
  <c r="K13" i="8"/>
  <c r="M27" i="8"/>
  <c r="M27" i="9" s="1"/>
  <c r="L27" i="8"/>
  <c r="K52" i="8"/>
  <c r="I52" i="8"/>
  <c r="L52" i="8"/>
  <c r="N52" i="8"/>
  <c r="M52" i="8"/>
  <c r="G63" i="8"/>
  <c r="N63" i="8"/>
  <c r="K63" i="8"/>
  <c r="O63" i="8"/>
  <c r="O63" i="9" s="1"/>
  <c r="M63" i="8"/>
  <c r="L63" i="8"/>
  <c r="I63" i="8"/>
  <c r="N90" i="8"/>
  <c r="O90" i="8"/>
  <c r="N116" i="8"/>
  <c r="M116" i="8"/>
  <c r="G64" i="8"/>
  <c r="J64" i="8"/>
  <c r="I64" i="8"/>
  <c r="H64" i="8"/>
  <c r="M64" i="8"/>
  <c r="L64" i="8"/>
  <c r="L64" i="9" s="1"/>
  <c r="M91" i="8"/>
  <c r="I91" i="8"/>
  <c r="L91" i="8"/>
  <c r="K91" i="8"/>
  <c r="J91" i="8"/>
  <c r="N106" i="8"/>
  <c r="M106" i="8"/>
  <c r="L106" i="8"/>
  <c r="J106" i="8"/>
  <c r="L61" i="8"/>
  <c r="K61" i="8"/>
  <c r="J61" i="8"/>
  <c r="N61" i="8"/>
  <c r="L42" i="8"/>
  <c r="M42" i="8"/>
  <c r="N65" i="8"/>
  <c r="O65" i="8"/>
  <c r="O65" i="9" s="1"/>
  <c r="M65" i="8"/>
  <c r="K65" i="8"/>
  <c r="I65" i="8"/>
  <c r="G65" i="8"/>
  <c r="N107" i="8"/>
  <c r="O107" i="8"/>
  <c r="J107" i="8"/>
  <c r="H77" i="8"/>
  <c r="I77" i="8"/>
  <c r="M17" i="8"/>
  <c r="L17" i="8"/>
  <c r="K17" i="8"/>
  <c r="K53" i="8"/>
  <c r="N53" i="8"/>
  <c r="M29" i="8"/>
  <c r="L29" i="8"/>
  <c r="L19" i="8"/>
  <c r="M19" i="8"/>
  <c r="M33" i="8"/>
  <c r="L33" i="8"/>
  <c r="G55" i="8"/>
  <c r="N55" i="8"/>
  <c r="L55" i="8"/>
  <c r="K55" i="8"/>
  <c r="J55" i="8"/>
  <c r="I55" i="8"/>
  <c r="N108" i="8"/>
  <c r="M108" i="8"/>
  <c r="N117" i="8"/>
  <c r="O117" i="8"/>
  <c r="M25" i="8"/>
  <c r="L25" i="8"/>
  <c r="J48" i="8"/>
  <c r="H48" i="8"/>
  <c r="G86" i="8"/>
  <c r="H86" i="8"/>
  <c r="J118" i="8"/>
  <c r="N118" i="8"/>
  <c r="K184" i="2"/>
  <c r="L9" i="8"/>
  <c r="I184" i="2"/>
  <c r="M9" i="8"/>
  <c r="F147" i="8"/>
  <c r="F151" i="8" s="1"/>
  <c r="I10" i="8"/>
  <c r="H62" i="8"/>
  <c r="J86" i="8"/>
  <c r="I62" i="8"/>
  <c r="M86" i="8"/>
  <c r="E242" i="12" s="1"/>
  <c r="J62" i="8"/>
  <c r="K62" i="8"/>
  <c r="M62" i="8"/>
  <c r="F111" i="8"/>
  <c r="O62" i="8"/>
  <c r="O62" i="9" s="1"/>
  <c r="H20" i="9"/>
  <c r="A93" i="9"/>
  <c r="A95" i="9"/>
  <c r="A98" i="9" s="1"/>
  <c r="A99" i="9" s="1"/>
  <c r="A100" i="9" s="1"/>
  <c r="A101" i="9" s="1"/>
  <c r="A102" i="9" s="1"/>
  <c r="A103" i="9" s="1"/>
  <c r="A106" i="9" s="1"/>
  <c r="A107" i="9" s="1"/>
  <c r="A108" i="9" s="1"/>
  <c r="A109" i="9" s="1"/>
  <c r="A110" i="9" s="1"/>
  <c r="A111" i="9" s="1"/>
  <c r="A114" i="9" s="1"/>
  <c r="A115" i="9" s="1"/>
  <c r="A116" i="9" s="1"/>
  <c r="A117" i="9" s="1"/>
  <c r="A118" i="9" s="1"/>
  <c r="A119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9" i="9" s="1"/>
  <c r="A140" i="9" s="1"/>
  <c r="A141" i="9" s="1"/>
  <c r="A142" i="9" s="1"/>
  <c r="A143" i="9" s="1"/>
  <c r="A144" i="9" s="1"/>
  <c r="A147" i="9" s="1"/>
  <c r="A148" i="9" s="1"/>
  <c r="A149" i="9" s="1"/>
  <c r="A150" i="9" s="1"/>
  <c r="A151" i="9" s="1"/>
  <c r="A153" i="9" s="1"/>
  <c r="A155" i="9" s="1"/>
  <c r="G117" i="8"/>
  <c r="H117" i="8"/>
  <c r="N114" i="8"/>
  <c r="I117" i="8"/>
  <c r="F119" i="8"/>
  <c r="I107" i="8"/>
  <c r="M110" i="8"/>
  <c r="L110" i="8"/>
  <c r="K108" i="8"/>
  <c r="L85" i="8"/>
  <c r="M85" i="8"/>
  <c r="G61" i="8"/>
  <c r="K64" i="8"/>
  <c r="L65" i="8"/>
  <c r="N64" i="8"/>
  <c r="O64" i="8"/>
  <c r="O48" i="8"/>
  <c r="I53" i="8"/>
  <c r="M55" i="8"/>
  <c r="M48" i="8"/>
  <c r="J53" i="8"/>
  <c r="N48" i="8"/>
  <c r="N48" i="9" s="1"/>
  <c r="G48" i="8"/>
  <c r="I48" i="8"/>
  <c r="O42" i="8"/>
  <c r="O42" i="9" s="1"/>
  <c r="H42" i="8"/>
  <c r="I42" i="8"/>
  <c r="J42" i="8"/>
  <c r="K42" i="8"/>
  <c r="I36" i="8"/>
  <c r="I34" i="8"/>
  <c r="J36" i="8"/>
  <c r="J34" i="8"/>
  <c r="K36" i="8"/>
  <c r="L36" i="8"/>
  <c r="M35" i="8"/>
  <c r="G36" i="8"/>
  <c r="G34" i="8"/>
  <c r="K34" i="8"/>
  <c r="M36" i="8"/>
  <c r="M36" i="9" s="1"/>
  <c r="H18" i="8"/>
  <c r="L21" i="8"/>
  <c r="K19" i="8"/>
  <c r="M21" i="8"/>
  <c r="M21" i="9" s="1"/>
  <c r="O20" i="8"/>
  <c r="O18" i="8"/>
  <c r="I20" i="8"/>
  <c r="K11" i="8"/>
  <c r="M13" i="8"/>
  <c r="L11" i="8"/>
  <c r="O8" i="8"/>
  <c r="H8" i="8"/>
  <c r="A93" i="8"/>
  <c r="A95" i="8"/>
  <c r="A98" i="8" s="1"/>
  <c r="A99" i="8" s="1"/>
  <c r="A100" i="8" s="1"/>
  <c r="A101" i="8" s="1"/>
  <c r="A102" i="8" s="1"/>
  <c r="A103" i="8" s="1"/>
  <c r="A106" i="8" s="1"/>
  <c r="A107" i="8" s="1"/>
  <c r="A108" i="8" s="1"/>
  <c r="A109" i="8" s="1"/>
  <c r="A110" i="8" s="1"/>
  <c r="A111" i="8" s="1"/>
  <c r="A114" i="8" s="1"/>
  <c r="A115" i="8" s="1"/>
  <c r="A116" i="8" s="1"/>
  <c r="A117" i="8" s="1"/>
  <c r="A118" i="8" s="1"/>
  <c r="A119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9" i="8" s="1"/>
  <c r="A140" i="8" s="1"/>
  <c r="A141" i="8" s="1"/>
  <c r="A142" i="8" s="1"/>
  <c r="A143" i="8" s="1"/>
  <c r="A144" i="8" s="1"/>
  <c r="A147" i="8" s="1"/>
  <c r="A148" i="8" s="1"/>
  <c r="A149" i="8" s="1"/>
  <c r="A150" i="8" s="1"/>
  <c r="A151" i="8" s="1"/>
  <c r="A153" i="8" s="1"/>
  <c r="A155" i="8" s="1"/>
  <c r="F66" i="8"/>
  <c r="H59" i="8"/>
  <c r="N59" i="8"/>
  <c r="M59" i="8"/>
  <c r="L59" i="8"/>
  <c r="K59" i="8"/>
  <c r="J59" i="8"/>
  <c r="I59" i="8"/>
  <c r="G59" i="8"/>
  <c r="O59" i="8"/>
  <c r="O59" i="9" s="1"/>
  <c r="L54" i="8"/>
  <c r="N54" i="8"/>
  <c r="M54" i="8"/>
  <c r="K54" i="8"/>
  <c r="J54" i="8"/>
  <c r="I54" i="8"/>
  <c r="H54" i="8"/>
  <c r="G54" i="8"/>
  <c r="K75" i="8"/>
  <c r="O75" i="8"/>
  <c r="O75" i="9" s="1"/>
  <c r="G75" i="8"/>
  <c r="M75" i="8"/>
  <c r="N75" i="8"/>
  <c r="L75" i="8"/>
  <c r="J75" i="8"/>
  <c r="I75" i="8"/>
  <c r="H75" i="8"/>
  <c r="M41" i="8"/>
  <c r="L41" i="8"/>
  <c r="K41" i="8"/>
  <c r="O41" i="8"/>
  <c r="O41" i="9" s="1"/>
  <c r="J41" i="8"/>
  <c r="I41" i="8"/>
  <c r="G41" i="8"/>
  <c r="H41" i="8"/>
  <c r="N41" i="8"/>
  <c r="F43" i="8"/>
  <c r="O54" i="8"/>
  <c r="O76" i="8"/>
  <c r="O76" i="9" s="1"/>
  <c r="G76" i="8"/>
  <c r="K76" i="8"/>
  <c r="I76" i="8"/>
  <c r="N76" i="8"/>
  <c r="M76" i="8"/>
  <c r="L76" i="8"/>
  <c r="J76" i="8"/>
  <c r="H76" i="8"/>
  <c r="N33" i="8"/>
  <c r="H51" i="8"/>
  <c r="O51" i="8"/>
  <c r="K73" i="8"/>
  <c r="O73" i="8"/>
  <c r="O73" i="9" s="1"/>
  <c r="G73" i="8"/>
  <c r="M73" i="8"/>
  <c r="N25" i="8"/>
  <c r="N29" i="8"/>
  <c r="N9" i="8"/>
  <c r="J10" i="8"/>
  <c r="N11" i="8"/>
  <c r="N19" i="8"/>
  <c r="J20" i="8"/>
  <c r="N21" i="8"/>
  <c r="G25" i="8"/>
  <c r="O25" i="8"/>
  <c r="K26" i="8"/>
  <c r="G27" i="8"/>
  <c r="O27" i="8"/>
  <c r="G29" i="8"/>
  <c r="O29" i="8"/>
  <c r="G33" i="8"/>
  <c r="O33" i="8"/>
  <c r="G35" i="8"/>
  <c r="O35" i="8"/>
  <c r="G51" i="8"/>
  <c r="O60" i="8"/>
  <c r="O60" i="9" s="1"/>
  <c r="O72" i="8"/>
  <c r="G72" i="8"/>
  <c r="K72" i="8"/>
  <c r="K72" i="9" s="1"/>
  <c r="I72" i="8"/>
  <c r="H73" i="8"/>
  <c r="J77" i="8"/>
  <c r="L88" i="8"/>
  <c r="K88" i="8"/>
  <c r="M88" i="8"/>
  <c r="J88" i="8"/>
  <c r="I88" i="8"/>
  <c r="G88" i="8"/>
  <c r="O88" i="8"/>
  <c r="N88" i="8"/>
  <c r="N27" i="8"/>
  <c r="N35" i="8"/>
  <c r="N13" i="8"/>
  <c r="N17" i="8"/>
  <c r="N17" i="9" s="1"/>
  <c r="K8" i="8"/>
  <c r="G9" i="8"/>
  <c r="O9" i="8"/>
  <c r="O9" i="9" s="1"/>
  <c r="K10" i="8"/>
  <c r="G11" i="8"/>
  <c r="O11" i="8"/>
  <c r="K12" i="8"/>
  <c r="G13" i="8"/>
  <c r="O13" i="8"/>
  <c r="G17" i="8"/>
  <c r="O17" i="8"/>
  <c r="K18" i="8"/>
  <c r="G19" i="8"/>
  <c r="O19" i="8"/>
  <c r="K20" i="8"/>
  <c r="G21" i="8"/>
  <c r="O21" i="8"/>
  <c r="H25" i="8"/>
  <c r="L26" i="8"/>
  <c r="H27" i="8"/>
  <c r="L28" i="8"/>
  <c r="H29" i="8"/>
  <c r="H33" i="8"/>
  <c r="L34" i="8"/>
  <c r="L34" i="9" s="1"/>
  <c r="H35" i="8"/>
  <c r="M40" i="8"/>
  <c r="N49" i="8"/>
  <c r="K50" i="8"/>
  <c r="I51" i="8"/>
  <c r="O52" i="8"/>
  <c r="L53" i="8"/>
  <c r="H55" i="8"/>
  <c r="O55" i="8"/>
  <c r="G60" i="8"/>
  <c r="M61" i="8"/>
  <c r="H72" i="8"/>
  <c r="I73" i="8"/>
  <c r="L77" i="8"/>
  <c r="H88" i="8"/>
  <c r="J8" i="8"/>
  <c r="J18" i="8"/>
  <c r="L8" i="8"/>
  <c r="H9" i="8"/>
  <c r="L10" i="8"/>
  <c r="H11" i="8"/>
  <c r="L12" i="8"/>
  <c r="H13" i="8"/>
  <c r="H17" i="8"/>
  <c r="L18" i="8"/>
  <c r="H19" i="8"/>
  <c r="L20" i="8"/>
  <c r="H21" i="8"/>
  <c r="I25" i="8"/>
  <c r="I25" i="9" s="1"/>
  <c r="M26" i="8"/>
  <c r="I27" i="8"/>
  <c r="M28" i="8"/>
  <c r="I29" i="8"/>
  <c r="I29" i="9" s="1"/>
  <c r="I33" i="8"/>
  <c r="M34" i="8"/>
  <c r="I35" i="8"/>
  <c r="N40" i="8"/>
  <c r="N42" i="8"/>
  <c r="K48" i="8"/>
  <c r="G49" i="8"/>
  <c r="O49" i="8"/>
  <c r="M50" i="8"/>
  <c r="J51" i="8"/>
  <c r="G52" i="8"/>
  <c r="M53" i="8"/>
  <c r="M53" i="9" s="1"/>
  <c r="H60" i="8"/>
  <c r="J72" i="8"/>
  <c r="J73" i="8"/>
  <c r="N77" i="8"/>
  <c r="F81" i="8"/>
  <c r="M99" i="8"/>
  <c r="L99" i="8"/>
  <c r="K99" i="8"/>
  <c r="N99" i="8"/>
  <c r="J99" i="8"/>
  <c r="I99" i="8"/>
  <c r="H99" i="8"/>
  <c r="G99" i="8"/>
  <c r="O99" i="8"/>
  <c r="F37" i="8"/>
  <c r="J12" i="8"/>
  <c r="M8" i="8"/>
  <c r="I9" i="8"/>
  <c r="M10" i="8"/>
  <c r="I11" i="8"/>
  <c r="M12" i="8"/>
  <c r="I13" i="8"/>
  <c r="I17" i="8"/>
  <c r="M18" i="8"/>
  <c r="I19" i="8"/>
  <c r="M20" i="8"/>
  <c r="I21" i="8"/>
  <c r="J25" i="8"/>
  <c r="N26" i="8"/>
  <c r="J27" i="8"/>
  <c r="N28" i="8"/>
  <c r="J29" i="8"/>
  <c r="F30" i="8"/>
  <c r="J33" i="8"/>
  <c r="N34" i="8"/>
  <c r="J35" i="8"/>
  <c r="N36" i="8"/>
  <c r="G40" i="8"/>
  <c r="O40" i="8"/>
  <c r="O40" i="9" s="1"/>
  <c r="G42" i="8"/>
  <c r="L48" i="8"/>
  <c r="H49" i="8"/>
  <c r="N50" i="8"/>
  <c r="K51" i="8"/>
  <c r="H52" i="8"/>
  <c r="F56" i="8"/>
  <c r="I60" i="8"/>
  <c r="H61" i="8"/>
  <c r="O61" i="8"/>
  <c r="O61" i="9" s="1"/>
  <c r="L72" i="8"/>
  <c r="L73" i="8"/>
  <c r="H89" i="8"/>
  <c r="O89" i="8"/>
  <c r="G89" i="8"/>
  <c r="K89" i="8"/>
  <c r="J89" i="8"/>
  <c r="I89" i="8"/>
  <c r="M89" i="8"/>
  <c r="L89" i="8"/>
  <c r="N10" i="8"/>
  <c r="J11" i="8"/>
  <c r="N18" i="8"/>
  <c r="J19" i="8"/>
  <c r="J19" i="9" s="1"/>
  <c r="N20" i="8"/>
  <c r="J21" i="8"/>
  <c r="F22" i="8"/>
  <c r="K25" i="8"/>
  <c r="K27" i="8"/>
  <c r="K29" i="8"/>
  <c r="K33" i="8"/>
  <c r="K35" i="8"/>
  <c r="O50" i="8"/>
  <c r="L51" i="8"/>
  <c r="H53" i="8"/>
  <c r="O53" i="8"/>
  <c r="J60" i="8"/>
  <c r="N73" i="8"/>
  <c r="I102" i="8"/>
  <c r="H102" i="8"/>
  <c r="O102" i="8"/>
  <c r="G102" i="8"/>
  <c r="N102" i="8"/>
  <c r="M102" i="8"/>
  <c r="L102" i="8"/>
  <c r="K102" i="8"/>
  <c r="J102" i="8"/>
  <c r="N8" i="8"/>
  <c r="J9" i="8"/>
  <c r="N12" i="8"/>
  <c r="J13" i="8"/>
  <c r="F14" i="8"/>
  <c r="J17" i="8"/>
  <c r="G8" i="8"/>
  <c r="G10" i="8"/>
  <c r="G12" i="8"/>
  <c r="G18" i="8"/>
  <c r="G20" i="8"/>
  <c r="H26" i="8"/>
  <c r="H28" i="8"/>
  <c r="H34" i="8"/>
  <c r="H36" i="8"/>
  <c r="J49" i="8"/>
  <c r="G50" i="8"/>
  <c r="M51" i="8"/>
  <c r="J52" i="8"/>
  <c r="G53" i="8"/>
  <c r="K60" i="8"/>
  <c r="I61" i="8"/>
  <c r="N72" i="8"/>
  <c r="K77" i="8"/>
  <c r="O77" i="8"/>
  <c r="O77" i="9" s="1"/>
  <c r="G77" i="8"/>
  <c r="M77" i="8"/>
  <c r="O78" i="8"/>
  <c r="O78" i="9" s="1"/>
  <c r="G78" i="8"/>
  <c r="K78" i="8"/>
  <c r="I78" i="8"/>
  <c r="H85" i="8"/>
  <c r="O85" i="8"/>
  <c r="G85" i="8"/>
  <c r="L86" i="8"/>
  <c r="K86" i="8"/>
  <c r="J90" i="8"/>
  <c r="M98" i="8"/>
  <c r="F103" i="8"/>
  <c r="G107" i="8"/>
  <c r="I108" i="8"/>
  <c r="H108" i="8"/>
  <c r="O108" i="8"/>
  <c r="G108" i="8"/>
  <c r="H109" i="8"/>
  <c r="J110" i="8"/>
  <c r="K114" i="8"/>
  <c r="J115" i="8"/>
  <c r="L116" i="8"/>
  <c r="L116" i="9" s="1"/>
  <c r="M118" i="8"/>
  <c r="L62" i="8"/>
  <c r="H63" i="8"/>
  <c r="H65" i="8"/>
  <c r="I85" i="8"/>
  <c r="M90" i="8"/>
  <c r="M101" i="8"/>
  <c r="L101" i="8"/>
  <c r="K101" i="8"/>
  <c r="I106" i="8"/>
  <c r="H106" i="8"/>
  <c r="O106" i="8"/>
  <c r="G106" i="8"/>
  <c r="H107" i="8"/>
  <c r="J108" i="8"/>
  <c r="I109" i="8"/>
  <c r="K110" i="8"/>
  <c r="L114" i="8"/>
  <c r="N115" i="8"/>
  <c r="J63" i="8"/>
  <c r="J65" i="8"/>
  <c r="K85" i="8"/>
  <c r="I86" i="8"/>
  <c r="I100" i="8"/>
  <c r="H100" i="8"/>
  <c r="O100" i="8"/>
  <c r="G100" i="8"/>
  <c r="H101" i="8"/>
  <c r="K106" i="8"/>
  <c r="L108" i="8"/>
  <c r="N109" i="8"/>
  <c r="M117" i="8"/>
  <c r="L117" i="8"/>
  <c r="K117" i="8"/>
  <c r="F136" i="8"/>
  <c r="L90" i="8"/>
  <c r="K90" i="8"/>
  <c r="I98" i="8"/>
  <c r="H98" i="8"/>
  <c r="O98" i="8"/>
  <c r="G98" i="8"/>
  <c r="I101" i="8"/>
  <c r="O109" i="8"/>
  <c r="M115" i="8"/>
  <c r="L115" i="8"/>
  <c r="K115" i="8"/>
  <c r="I118" i="8"/>
  <c r="H118" i="8"/>
  <c r="O118" i="8"/>
  <c r="G118" i="8"/>
  <c r="G90" i="8"/>
  <c r="J98" i="8"/>
  <c r="J101" i="8"/>
  <c r="I116" i="8"/>
  <c r="H116" i="8"/>
  <c r="O116" i="8"/>
  <c r="G116" i="8"/>
  <c r="F93" i="8"/>
  <c r="N85" i="8"/>
  <c r="N86" i="8"/>
  <c r="H90" i="8"/>
  <c r="K98" i="8"/>
  <c r="N101" i="8"/>
  <c r="M109" i="8"/>
  <c r="L109" i="8"/>
  <c r="K109" i="8"/>
  <c r="I114" i="8"/>
  <c r="H114" i="8"/>
  <c r="O114" i="8"/>
  <c r="O114" i="9" s="1"/>
  <c r="G114" i="8"/>
  <c r="H115" i="8"/>
  <c r="J116" i="8"/>
  <c r="K118" i="8"/>
  <c r="O86" i="8"/>
  <c r="I90" i="8"/>
  <c r="L98" i="8"/>
  <c r="O101" i="8"/>
  <c r="O101" i="9" s="1"/>
  <c r="M107" i="8"/>
  <c r="L107" i="8"/>
  <c r="K107" i="8"/>
  <c r="G109" i="8"/>
  <c r="I110" i="8"/>
  <c r="H110" i="8"/>
  <c r="O110" i="8"/>
  <c r="G110" i="8"/>
  <c r="J114" i="8"/>
  <c r="I115" i="8"/>
  <c r="K116" i="8"/>
  <c r="J117" i="8"/>
  <c r="L118" i="8"/>
  <c r="N91" i="8"/>
  <c r="G91" i="8"/>
  <c r="O91" i="8"/>
  <c r="H91" i="8"/>
  <c r="F80" i="7"/>
  <c r="F81" i="7" s="1"/>
  <c r="F92" i="7"/>
  <c r="F111" i="7"/>
  <c r="F136" i="7"/>
  <c r="F103" i="7"/>
  <c r="F119" i="7"/>
  <c r="O118" i="7"/>
  <c r="G118" i="7"/>
  <c r="N118" i="7"/>
  <c r="K118" i="7"/>
  <c r="M118" i="7"/>
  <c r="L118" i="7"/>
  <c r="J118" i="7"/>
  <c r="I118" i="7"/>
  <c r="H118" i="7"/>
  <c r="O117" i="7"/>
  <c r="G117" i="7"/>
  <c r="N117" i="7"/>
  <c r="M117" i="7"/>
  <c r="L117" i="7"/>
  <c r="K117" i="7"/>
  <c r="J117" i="7"/>
  <c r="H117" i="7"/>
  <c r="I117" i="7"/>
  <c r="N116" i="7"/>
  <c r="O116" i="7"/>
  <c r="I116" i="7"/>
  <c r="G116" i="7"/>
  <c r="H116" i="7"/>
  <c r="J116" i="7"/>
  <c r="M116" i="7"/>
  <c r="K116" i="7"/>
  <c r="O115" i="7"/>
  <c r="G115" i="7"/>
  <c r="H115" i="7"/>
  <c r="N115" i="7"/>
  <c r="M115" i="7"/>
  <c r="L115" i="7"/>
  <c r="K115" i="7"/>
  <c r="J115" i="7"/>
  <c r="I115" i="7"/>
  <c r="H114" i="7"/>
  <c r="I114" i="7"/>
  <c r="J114" i="7"/>
  <c r="M114" i="7"/>
  <c r="K114" i="7"/>
  <c r="L114" i="7"/>
  <c r="N114" i="7"/>
  <c r="G114" i="7"/>
  <c r="O110" i="7"/>
  <c r="G110" i="7"/>
  <c r="N110" i="7"/>
  <c r="M110" i="7"/>
  <c r="L110" i="7"/>
  <c r="K110" i="7"/>
  <c r="J110" i="7"/>
  <c r="H110" i="7"/>
  <c r="I110" i="7"/>
  <c r="O109" i="7"/>
  <c r="G109" i="7"/>
  <c r="N109" i="7"/>
  <c r="M109" i="7"/>
  <c r="L109" i="7"/>
  <c r="K109" i="7"/>
  <c r="J109" i="7"/>
  <c r="I109" i="7"/>
  <c r="H109" i="7"/>
  <c r="O108" i="7"/>
  <c r="G108" i="7"/>
  <c r="N108" i="7"/>
  <c r="M108" i="7"/>
  <c r="L108" i="7"/>
  <c r="K108" i="7"/>
  <c r="I108" i="7"/>
  <c r="J108" i="7"/>
  <c r="H108" i="7"/>
  <c r="O107" i="7"/>
  <c r="G107" i="7"/>
  <c r="N107" i="7"/>
  <c r="M107" i="7"/>
  <c r="L107" i="7"/>
  <c r="K107" i="7"/>
  <c r="J107" i="7"/>
  <c r="I107" i="7"/>
  <c r="H107" i="7"/>
  <c r="O106" i="7"/>
  <c r="G106" i="7"/>
  <c r="N106" i="7"/>
  <c r="M106" i="7"/>
  <c r="L106" i="7"/>
  <c r="K106" i="7"/>
  <c r="I106" i="7"/>
  <c r="J106" i="7"/>
  <c r="H106" i="7"/>
  <c r="O102" i="7"/>
  <c r="G102" i="7"/>
  <c r="N102" i="7"/>
  <c r="J102" i="7"/>
  <c r="M102" i="7"/>
  <c r="L102" i="7"/>
  <c r="H102" i="7"/>
  <c r="K102" i="7"/>
  <c r="I102" i="7"/>
  <c r="H101" i="7"/>
  <c r="I101" i="7"/>
  <c r="K101" i="7"/>
  <c r="J101" i="7"/>
  <c r="L101" i="7"/>
  <c r="M101" i="7"/>
  <c r="N101" i="7"/>
  <c r="G101" i="7"/>
  <c r="O100" i="7"/>
  <c r="G100" i="7"/>
  <c r="N100" i="7"/>
  <c r="J100" i="7"/>
  <c r="M100" i="7"/>
  <c r="L100" i="7"/>
  <c r="K100" i="7"/>
  <c r="I100" i="7"/>
  <c r="H100" i="7"/>
  <c r="N99" i="7"/>
  <c r="O99" i="7"/>
  <c r="M99" i="7"/>
  <c r="L99" i="7"/>
  <c r="K99" i="7"/>
  <c r="J99" i="7"/>
  <c r="I99" i="7"/>
  <c r="H99" i="7"/>
  <c r="G99" i="7"/>
  <c r="L98" i="7"/>
  <c r="K98" i="7"/>
  <c r="G98" i="7"/>
  <c r="M98" i="7"/>
  <c r="J98" i="7"/>
  <c r="I98" i="7"/>
  <c r="H98" i="7"/>
  <c r="O98" i="7"/>
  <c r="N98" i="7"/>
  <c r="O91" i="7"/>
  <c r="G91" i="7"/>
  <c r="N91" i="7"/>
  <c r="M91" i="7"/>
  <c r="L91" i="7"/>
  <c r="K91" i="7"/>
  <c r="J91" i="7"/>
  <c r="I91" i="7"/>
  <c r="H91" i="7"/>
  <c r="N90" i="7"/>
  <c r="J90" i="7"/>
  <c r="M90" i="7"/>
  <c r="L90" i="7"/>
  <c r="K90" i="7"/>
  <c r="I90" i="7"/>
  <c r="H90" i="7"/>
  <c r="O90" i="7"/>
  <c r="G90" i="7"/>
  <c r="O89" i="7"/>
  <c r="G89" i="7"/>
  <c r="N89" i="7"/>
  <c r="M89" i="7"/>
  <c r="K89" i="7"/>
  <c r="L89" i="7"/>
  <c r="I89" i="7"/>
  <c r="J89" i="7"/>
  <c r="H89" i="7"/>
  <c r="N88" i="7"/>
  <c r="M88" i="7"/>
  <c r="L88" i="7"/>
  <c r="G88" i="7"/>
  <c r="K88" i="7"/>
  <c r="J88" i="7"/>
  <c r="O88" i="7"/>
  <c r="I88" i="7"/>
  <c r="H88" i="7"/>
  <c r="G86" i="7"/>
  <c r="H86" i="7"/>
  <c r="I86" i="7"/>
  <c r="N86" i="7"/>
  <c r="O86" i="7"/>
  <c r="J86" i="7"/>
  <c r="K86" i="7"/>
  <c r="L86" i="7"/>
  <c r="O85" i="7"/>
  <c r="G85" i="7"/>
  <c r="N85" i="7"/>
  <c r="L85" i="7"/>
  <c r="M85" i="7"/>
  <c r="K85" i="7"/>
  <c r="J85" i="7"/>
  <c r="I85" i="7"/>
  <c r="H85" i="7"/>
  <c r="H78" i="7"/>
  <c r="I78" i="7"/>
  <c r="K78" i="7"/>
  <c r="L78" i="7"/>
  <c r="J78" i="7"/>
  <c r="M78" i="7"/>
  <c r="N78" i="7"/>
  <c r="G78" i="7"/>
  <c r="H77" i="7"/>
  <c r="J77" i="7"/>
  <c r="I77" i="7"/>
  <c r="L77" i="7"/>
  <c r="K77" i="7"/>
  <c r="M77" i="7"/>
  <c r="N77" i="7"/>
  <c r="G77" i="7"/>
  <c r="G76" i="7"/>
  <c r="H76" i="7"/>
  <c r="I76" i="7"/>
  <c r="K76" i="7"/>
  <c r="J76" i="7"/>
  <c r="L76" i="7"/>
  <c r="M76" i="7"/>
  <c r="N76" i="7"/>
  <c r="H75" i="7"/>
  <c r="I75" i="7"/>
  <c r="J75" i="7"/>
  <c r="K75" i="7"/>
  <c r="L75" i="7"/>
  <c r="M75" i="7"/>
  <c r="N75" i="7"/>
  <c r="G75" i="7"/>
  <c r="I73" i="7"/>
  <c r="J73" i="7"/>
  <c r="K73" i="7"/>
  <c r="H73" i="7"/>
  <c r="L73" i="7"/>
  <c r="M73" i="7"/>
  <c r="N73" i="7"/>
  <c r="G73" i="7"/>
  <c r="O72" i="7"/>
  <c r="I72" i="7"/>
  <c r="L72" i="7"/>
  <c r="M72" i="7"/>
  <c r="N72" i="7"/>
  <c r="G72" i="7"/>
  <c r="J72" i="7"/>
  <c r="H72" i="7"/>
  <c r="F66" i="7"/>
  <c r="H65" i="7"/>
  <c r="I65" i="7"/>
  <c r="J65" i="7"/>
  <c r="K65" i="7"/>
  <c r="K65" i="9" s="1"/>
  <c r="L65" i="7"/>
  <c r="M65" i="7"/>
  <c r="N65" i="7"/>
  <c r="G65" i="7"/>
  <c r="N64" i="7"/>
  <c r="G64" i="7"/>
  <c r="H64" i="7"/>
  <c r="I64" i="7"/>
  <c r="O64" i="7"/>
  <c r="O66" i="7" s="1"/>
  <c r="J64" i="7"/>
  <c r="J64" i="9" s="1"/>
  <c r="M64" i="7"/>
  <c r="K64" i="7"/>
  <c r="N63" i="7"/>
  <c r="H63" i="7"/>
  <c r="I63" i="7"/>
  <c r="J63" i="7"/>
  <c r="K63" i="7"/>
  <c r="L63" i="7"/>
  <c r="M63" i="7"/>
  <c r="G63" i="7"/>
  <c r="H62" i="7"/>
  <c r="I62" i="7"/>
  <c r="J62" i="7"/>
  <c r="G62" i="7"/>
  <c r="K62" i="7"/>
  <c r="L62" i="7"/>
  <c r="M62" i="7"/>
  <c r="N62" i="7"/>
  <c r="J61" i="7"/>
  <c r="J61" i="9" s="1"/>
  <c r="K61" i="7"/>
  <c r="K61" i="9" s="1"/>
  <c r="I61" i="7"/>
  <c r="L61" i="7"/>
  <c r="M61" i="7"/>
  <c r="N61" i="7"/>
  <c r="H61" i="7"/>
  <c r="G61" i="7"/>
  <c r="I60" i="7"/>
  <c r="J60" i="7"/>
  <c r="K60" i="7"/>
  <c r="L60" i="7"/>
  <c r="M60" i="7"/>
  <c r="N60" i="7"/>
  <c r="H60" i="7"/>
  <c r="G60" i="7"/>
  <c r="I59" i="7"/>
  <c r="J59" i="7"/>
  <c r="K59" i="7"/>
  <c r="L59" i="7"/>
  <c r="H59" i="7"/>
  <c r="M59" i="7"/>
  <c r="N59" i="7"/>
  <c r="G59" i="7"/>
  <c r="F56" i="7"/>
  <c r="K55" i="7"/>
  <c r="L55" i="7"/>
  <c r="I55" i="7"/>
  <c r="I55" i="9" s="1"/>
  <c r="M55" i="7"/>
  <c r="N55" i="7"/>
  <c r="G55" i="7"/>
  <c r="O55" i="7"/>
  <c r="J55" i="7"/>
  <c r="H55" i="7"/>
  <c r="I54" i="7"/>
  <c r="J54" i="7"/>
  <c r="K54" i="7"/>
  <c r="L54" i="7"/>
  <c r="M54" i="7"/>
  <c r="N54" i="7"/>
  <c r="G54" i="7"/>
  <c r="O54" i="7"/>
  <c r="H54" i="7"/>
  <c r="N53" i="7"/>
  <c r="O53" i="7"/>
  <c r="I53" i="7"/>
  <c r="J53" i="7"/>
  <c r="G53" i="7"/>
  <c r="H53" i="7"/>
  <c r="K53" i="7"/>
  <c r="L53" i="7"/>
  <c r="I52" i="7"/>
  <c r="J52" i="7"/>
  <c r="K52" i="7"/>
  <c r="K52" i="9" s="1"/>
  <c r="L52" i="7"/>
  <c r="M52" i="7"/>
  <c r="N52" i="7"/>
  <c r="G52" i="7"/>
  <c r="O52" i="7"/>
  <c r="H52" i="7"/>
  <c r="J51" i="7"/>
  <c r="I51" i="7"/>
  <c r="K51" i="7"/>
  <c r="L51" i="7"/>
  <c r="M51" i="7"/>
  <c r="N51" i="7"/>
  <c r="N51" i="9" s="1"/>
  <c r="G51" i="7"/>
  <c r="O51" i="7"/>
  <c r="H51" i="7"/>
  <c r="J50" i="7"/>
  <c r="K50" i="7"/>
  <c r="L50" i="7"/>
  <c r="I50" i="7"/>
  <c r="M50" i="7"/>
  <c r="N50" i="7"/>
  <c r="G50" i="7"/>
  <c r="O50" i="7"/>
  <c r="H50" i="7"/>
  <c r="H50" i="9" s="1"/>
  <c r="I49" i="7"/>
  <c r="I49" i="9" s="1"/>
  <c r="J49" i="7"/>
  <c r="K49" i="7"/>
  <c r="L49" i="7"/>
  <c r="M49" i="7"/>
  <c r="N49" i="7"/>
  <c r="G49" i="7"/>
  <c r="O49" i="7"/>
  <c r="H49" i="7"/>
  <c r="I48" i="7"/>
  <c r="J48" i="7"/>
  <c r="L48" i="7"/>
  <c r="G48" i="7"/>
  <c r="O48" i="7"/>
  <c r="H48" i="7"/>
  <c r="H48" i="9" s="1"/>
  <c r="K48" i="7"/>
  <c r="M48" i="7"/>
  <c r="O43" i="7"/>
  <c r="F43" i="7"/>
  <c r="F37" i="7"/>
  <c r="H42" i="7"/>
  <c r="J42" i="7"/>
  <c r="K42" i="7"/>
  <c r="I42" i="7"/>
  <c r="L42" i="7"/>
  <c r="M42" i="7"/>
  <c r="N42" i="7"/>
  <c r="G42" i="7"/>
  <c r="H41" i="7"/>
  <c r="I41" i="7"/>
  <c r="K41" i="7"/>
  <c r="J41" i="7"/>
  <c r="L41" i="7"/>
  <c r="M41" i="7"/>
  <c r="N41" i="7"/>
  <c r="G41" i="7"/>
  <c r="M40" i="7"/>
  <c r="H40" i="7"/>
  <c r="K40" i="7"/>
  <c r="I40" i="7"/>
  <c r="J40" i="7"/>
  <c r="L40" i="7"/>
  <c r="N40" i="7"/>
  <c r="G40" i="7"/>
  <c r="H18" i="7"/>
  <c r="F22" i="7"/>
  <c r="G36" i="7"/>
  <c r="O36" i="7"/>
  <c r="O36" i="9" s="1"/>
  <c r="H36" i="7"/>
  <c r="I36" i="7"/>
  <c r="N36" i="7"/>
  <c r="J36" i="7"/>
  <c r="K36" i="7"/>
  <c r="L36" i="7"/>
  <c r="O35" i="7"/>
  <c r="G35" i="7"/>
  <c r="N35" i="7"/>
  <c r="M35" i="7"/>
  <c r="L35" i="7"/>
  <c r="L35" i="9" s="1"/>
  <c r="K35" i="7"/>
  <c r="J35" i="7"/>
  <c r="H35" i="7"/>
  <c r="I35" i="7"/>
  <c r="N34" i="7"/>
  <c r="O34" i="7"/>
  <c r="O34" i="9" s="1"/>
  <c r="H34" i="7"/>
  <c r="I34" i="7"/>
  <c r="K34" i="7"/>
  <c r="M34" i="7"/>
  <c r="G34" i="7"/>
  <c r="J34" i="7"/>
  <c r="J33" i="7"/>
  <c r="L33" i="7"/>
  <c r="K33" i="7"/>
  <c r="I33" i="7"/>
  <c r="G33" i="7"/>
  <c r="M33" i="7"/>
  <c r="H33" i="7"/>
  <c r="O33" i="7"/>
  <c r="N33" i="7"/>
  <c r="J25" i="7"/>
  <c r="N28" i="7"/>
  <c r="L29" i="7"/>
  <c r="N27" i="7"/>
  <c r="L28" i="7"/>
  <c r="J29" i="7"/>
  <c r="K25" i="7"/>
  <c r="I26" i="7"/>
  <c r="G27" i="7"/>
  <c r="O27" i="7"/>
  <c r="M28" i="7"/>
  <c r="K29" i="7"/>
  <c r="L25" i="7"/>
  <c r="J26" i="7"/>
  <c r="H27" i="7"/>
  <c r="M25" i="7"/>
  <c r="K26" i="7"/>
  <c r="I27" i="7"/>
  <c r="G28" i="7"/>
  <c r="O28" i="7"/>
  <c r="M29" i="7"/>
  <c r="N29" i="7"/>
  <c r="N25" i="7"/>
  <c r="L26" i="7"/>
  <c r="J27" i="7"/>
  <c r="H28" i="7"/>
  <c r="G25" i="7"/>
  <c r="O25" i="7"/>
  <c r="M26" i="7"/>
  <c r="K27" i="7"/>
  <c r="I28" i="7"/>
  <c r="I28" i="9" s="1"/>
  <c r="G29" i="7"/>
  <c r="O29" i="7"/>
  <c r="H26" i="7"/>
  <c r="H25" i="7"/>
  <c r="N26" i="7"/>
  <c r="L27" i="7"/>
  <c r="L27" i="9" s="1"/>
  <c r="J28" i="7"/>
  <c r="H29" i="7"/>
  <c r="F30" i="7"/>
  <c r="G26" i="7"/>
  <c r="N18" i="7"/>
  <c r="L19" i="7"/>
  <c r="J20" i="7"/>
  <c r="H21" i="7"/>
  <c r="N21" i="7"/>
  <c r="G17" i="7"/>
  <c r="O17" i="7"/>
  <c r="M18" i="7"/>
  <c r="K19" i="7"/>
  <c r="I20" i="7"/>
  <c r="G21" i="7"/>
  <c r="O21" i="7"/>
  <c r="H17" i="7"/>
  <c r="I17" i="7"/>
  <c r="G18" i="7"/>
  <c r="O18" i="7"/>
  <c r="M19" i="7"/>
  <c r="M19" i="9" s="1"/>
  <c r="K20" i="7"/>
  <c r="I21" i="7"/>
  <c r="J17" i="7"/>
  <c r="N19" i="7"/>
  <c r="L20" i="7"/>
  <c r="J21" i="7"/>
  <c r="K17" i="7"/>
  <c r="I18" i="7"/>
  <c r="I18" i="9" s="1"/>
  <c r="G19" i="7"/>
  <c r="O19" i="7"/>
  <c r="M20" i="7"/>
  <c r="K21" i="7"/>
  <c r="K21" i="9" s="1"/>
  <c r="L17" i="7"/>
  <c r="J18" i="7"/>
  <c r="H19" i="7"/>
  <c r="N20" i="7"/>
  <c r="L21" i="7"/>
  <c r="M17" i="7"/>
  <c r="M17" i="9" s="1"/>
  <c r="K18" i="7"/>
  <c r="I19" i="7"/>
  <c r="G20" i="7"/>
  <c r="O20" i="7"/>
  <c r="F8" i="7"/>
  <c r="F14" i="7" s="1"/>
  <c r="K11" i="7"/>
  <c r="I11" i="7"/>
  <c r="J11" i="7"/>
  <c r="H11" i="7"/>
  <c r="O11" i="7"/>
  <c r="G11" i="7"/>
  <c r="N11" i="7"/>
  <c r="M11" i="7"/>
  <c r="M11" i="9" s="1"/>
  <c r="L11" i="7"/>
  <c r="O12" i="7"/>
  <c r="G12" i="7"/>
  <c r="M12" i="7"/>
  <c r="N12" i="7"/>
  <c r="L12" i="7"/>
  <c r="K12" i="7"/>
  <c r="J12" i="7"/>
  <c r="I12" i="7"/>
  <c r="H12" i="7"/>
  <c r="K13" i="7"/>
  <c r="J13" i="7"/>
  <c r="I13" i="7"/>
  <c r="H13" i="7"/>
  <c r="O13" i="7"/>
  <c r="G13" i="7"/>
  <c r="N13" i="7"/>
  <c r="M13" i="7"/>
  <c r="L13" i="7"/>
  <c r="O10" i="7"/>
  <c r="G10" i="7"/>
  <c r="M10" i="7"/>
  <c r="H10" i="7"/>
  <c r="N10" i="7"/>
  <c r="L10" i="7"/>
  <c r="K10" i="7"/>
  <c r="J10" i="7"/>
  <c r="I10" i="7"/>
  <c r="I9" i="7"/>
  <c r="H9" i="7"/>
  <c r="J9" i="7"/>
  <c r="K9" i="7"/>
  <c r="K9" i="9" s="1"/>
  <c r="L9" i="7"/>
  <c r="M9" i="7"/>
  <c r="M9" i="9" s="1"/>
  <c r="N9" i="7"/>
  <c r="G9" i="7"/>
  <c r="N61" i="9" l="1"/>
  <c r="L63" i="9"/>
  <c r="M52" i="9"/>
  <c r="L17" i="9"/>
  <c r="I12" i="9"/>
  <c r="L50" i="9"/>
  <c r="K17" i="9"/>
  <c r="L33" i="9"/>
  <c r="L52" i="9"/>
  <c r="M63" i="9"/>
  <c r="J28" i="9"/>
  <c r="I52" i="9"/>
  <c r="I64" i="9"/>
  <c r="M33" i="9"/>
  <c r="M49" i="9"/>
  <c r="K13" i="9"/>
  <c r="O28" i="9"/>
  <c r="L49" i="9"/>
  <c r="I65" i="9"/>
  <c r="L13" i="9"/>
  <c r="O12" i="9"/>
  <c r="M64" i="9"/>
  <c r="N55" i="9"/>
  <c r="N60" i="9"/>
  <c r="N53" i="9"/>
  <c r="H12" i="9"/>
  <c r="N52" i="9"/>
  <c r="H62" i="9"/>
  <c r="O10" i="9"/>
  <c r="M29" i="9"/>
  <c r="L55" i="9"/>
  <c r="N65" i="9"/>
  <c r="M25" i="9"/>
  <c r="M60" i="9"/>
  <c r="L19" i="9"/>
  <c r="J48" i="9"/>
  <c r="K49" i="9"/>
  <c r="I50" i="9"/>
  <c r="J55" i="9"/>
  <c r="L60" i="9"/>
  <c r="I63" i="9"/>
  <c r="H64" i="9"/>
  <c r="K53" i="9"/>
  <c r="I26" i="9"/>
  <c r="M65" i="9"/>
  <c r="K63" i="9"/>
  <c r="L61" i="9"/>
  <c r="L25" i="9"/>
  <c r="V28" i="8"/>
  <c r="J26" i="9"/>
  <c r="K55" i="9"/>
  <c r="L29" i="9"/>
  <c r="N63" i="9"/>
  <c r="L9" i="9"/>
  <c r="N62" i="9"/>
  <c r="H10" i="9"/>
  <c r="J50" i="9"/>
  <c r="I62" i="9"/>
  <c r="M86" i="9"/>
  <c r="V20" i="8"/>
  <c r="V65" i="8"/>
  <c r="V78" i="8"/>
  <c r="V49" i="8"/>
  <c r="V55" i="8"/>
  <c r="V63" i="8"/>
  <c r="V26" i="8"/>
  <c r="V12" i="7"/>
  <c r="V42" i="7"/>
  <c r="V101" i="8"/>
  <c r="V62" i="8"/>
  <c r="V40" i="7"/>
  <c r="V102" i="8"/>
  <c r="V50" i="8"/>
  <c r="V33" i="7"/>
  <c r="V41" i="7"/>
  <c r="V52" i="7"/>
  <c r="V110" i="7"/>
  <c r="V115" i="8"/>
  <c r="V86" i="8"/>
  <c r="V64" i="8"/>
  <c r="V118" i="8"/>
  <c r="V34" i="7"/>
  <c r="V9" i="7"/>
  <c r="V48" i="7"/>
  <c r="V51" i="7"/>
  <c r="V98" i="7"/>
  <c r="V109" i="7"/>
  <c r="V116" i="7"/>
  <c r="V90" i="8"/>
  <c r="V100" i="8"/>
  <c r="V108" i="8"/>
  <c r="V53" i="8"/>
  <c r="V29" i="8"/>
  <c r="V117" i="8"/>
  <c r="V19" i="7"/>
  <c r="V25" i="7"/>
  <c r="G28" i="9"/>
  <c r="V28" i="7"/>
  <c r="V54" i="7"/>
  <c r="V88" i="7"/>
  <c r="V115" i="7"/>
  <c r="V109" i="8"/>
  <c r="V116" i="8"/>
  <c r="V98" i="8"/>
  <c r="V85" i="8"/>
  <c r="V77" i="8"/>
  <c r="V18" i="8"/>
  <c r="V42" i="8"/>
  <c r="V19" i="8"/>
  <c r="V11" i="8"/>
  <c r="V51" i="8"/>
  <c r="V27" i="8"/>
  <c r="V41" i="8"/>
  <c r="V54" i="8"/>
  <c r="V61" i="7"/>
  <c r="G65" i="9"/>
  <c r="V65" i="7"/>
  <c r="V76" i="7"/>
  <c r="V85" i="7"/>
  <c r="V99" i="7"/>
  <c r="V100" i="7"/>
  <c r="V114" i="7"/>
  <c r="V117" i="7"/>
  <c r="V12" i="8"/>
  <c r="V52" i="8"/>
  <c r="V59" i="8"/>
  <c r="V48" i="8"/>
  <c r="V21" i="7"/>
  <c r="V59" i="7"/>
  <c r="V13" i="7"/>
  <c r="G26" i="9"/>
  <c r="V26" i="7"/>
  <c r="V27" i="7"/>
  <c r="G55" i="9"/>
  <c r="V55" i="7"/>
  <c r="V73" i="7"/>
  <c r="V75" i="7"/>
  <c r="V77" i="7"/>
  <c r="V78" i="7"/>
  <c r="V86" i="7"/>
  <c r="V102" i="7"/>
  <c r="V118" i="7"/>
  <c r="V107" i="8"/>
  <c r="V10" i="8"/>
  <c r="V89" i="8"/>
  <c r="V40" i="8"/>
  <c r="V35" i="8"/>
  <c r="V76" i="8"/>
  <c r="V34" i="8"/>
  <c r="V53" i="7"/>
  <c r="V18" i="7"/>
  <c r="V29" i="7"/>
  <c r="V35" i="7"/>
  <c r="V89" i="7"/>
  <c r="V101" i="7"/>
  <c r="V106" i="7"/>
  <c r="V114" i="8"/>
  <c r="V8" i="8"/>
  <c r="V99" i="8"/>
  <c r="V60" i="8"/>
  <c r="V17" i="8"/>
  <c r="V9" i="8"/>
  <c r="V88" i="8"/>
  <c r="V25" i="8"/>
  <c r="V36" i="8"/>
  <c r="V60" i="7"/>
  <c r="V11" i="7"/>
  <c r="V20" i="7"/>
  <c r="V17" i="7"/>
  <c r="V36" i="7"/>
  <c r="V49" i="7"/>
  <c r="V72" i="7"/>
  <c r="V107" i="7"/>
  <c r="V91" i="8"/>
  <c r="V110" i="8"/>
  <c r="V106" i="8"/>
  <c r="V33" i="8"/>
  <c r="V61" i="8"/>
  <c r="G64" i="9"/>
  <c r="V64" i="7"/>
  <c r="G63" i="9"/>
  <c r="V63" i="7"/>
  <c r="V10" i="7"/>
  <c r="V50" i="7"/>
  <c r="G62" i="9"/>
  <c r="V62" i="7"/>
  <c r="V90" i="7"/>
  <c r="V91" i="7"/>
  <c r="V108" i="7"/>
  <c r="V21" i="8"/>
  <c r="V13" i="8"/>
  <c r="V72" i="8"/>
  <c r="V73" i="8"/>
  <c r="V75" i="8"/>
  <c r="E137" i="12"/>
  <c r="P137" i="12" s="1"/>
  <c r="E278" i="12"/>
  <c r="W278" i="12" s="1"/>
  <c r="E348" i="12"/>
  <c r="K348" i="12" s="1"/>
  <c r="M62" i="9"/>
  <c r="E101" i="12"/>
  <c r="P101" i="12" s="1"/>
  <c r="E155" i="12"/>
  <c r="O155" i="12" s="1"/>
  <c r="E160" i="12"/>
  <c r="E225" i="12"/>
  <c r="F225" i="12" s="1"/>
  <c r="E232" i="12"/>
  <c r="R232" i="12" s="1"/>
  <c r="E266" i="12"/>
  <c r="P266" i="12" s="1"/>
  <c r="E325" i="12"/>
  <c r="K325" i="12" s="1"/>
  <c r="E349" i="12"/>
  <c r="I349" i="12" s="1"/>
  <c r="E356" i="12"/>
  <c r="N356" i="12" s="1"/>
  <c r="E372" i="12"/>
  <c r="K372" i="12" s="1"/>
  <c r="E406" i="12"/>
  <c r="E417" i="12"/>
  <c r="F417" i="12" s="1"/>
  <c r="E428" i="12"/>
  <c r="R428" i="12" s="1"/>
  <c r="E467" i="12"/>
  <c r="V467" i="12" s="1"/>
  <c r="E480" i="12"/>
  <c r="G480" i="12" s="1"/>
  <c r="E500" i="12"/>
  <c r="M500" i="12" s="1"/>
  <c r="E52" i="12"/>
  <c r="I52" i="12" s="1"/>
  <c r="E343" i="12"/>
  <c r="W343" i="12" s="1"/>
  <c r="E488" i="12"/>
  <c r="J488" i="12" s="1"/>
  <c r="E49" i="12"/>
  <c r="E103" i="12"/>
  <c r="G103" i="12" s="1"/>
  <c r="E119" i="12"/>
  <c r="J119" i="12" s="1"/>
  <c r="E143" i="12"/>
  <c r="G143" i="12" s="1"/>
  <c r="E154" i="12"/>
  <c r="I154" i="12" s="1"/>
  <c r="E241" i="12"/>
  <c r="I241" i="12" s="1"/>
  <c r="E261" i="12"/>
  <c r="Q261" i="12" s="1"/>
  <c r="E267" i="12"/>
  <c r="E272" i="12"/>
  <c r="H272" i="12" s="1"/>
  <c r="E290" i="12"/>
  <c r="P290" i="12" s="1"/>
  <c r="E326" i="12"/>
  <c r="L326" i="12" s="1"/>
  <c r="E350" i="12"/>
  <c r="R350" i="12" s="1"/>
  <c r="E374" i="12"/>
  <c r="T374" i="12" s="1"/>
  <c r="E380" i="12"/>
  <c r="W380" i="12" s="1"/>
  <c r="E429" i="12"/>
  <c r="R429" i="12" s="1"/>
  <c r="E440" i="12"/>
  <c r="E457" i="12"/>
  <c r="J457" i="12" s="1"/>
  <c r="E468" i="12"/>
  <c r="U468" i="12" s="1"/>
  <c r="E489" i="12"/>
  <c r="X489" i="12" s="1"/>
  <c r="E501" i="12"/>
  <c r="P501" i="12" s="1"/>
  <c r="E114" i="12"/>
  <c r="I114" i="12" s="1"/>
  <c r="E437" i="12"/>
  <c r="N437" i="12" s="1"/>
  <c r="E50" i="12"/>
  <c r="G50" i="12" s="1"/>
  <c r="E62" i="12"/>
  <c r="F62" i="12" s="1"/>
  <c r="E100" i="12"/>
  <c r="E118" i="12"/>
  <c r="K118" i="12" s="1"/>
  <c r="E142" i="12"/>
  <c r="O142" i="12" s="1"/>
  <c r="E153" i="12"/>
  <c r="X153" i="12" s="1"/>
  <c r="E166" i="12"/>
  <c r="R166" i="12" s="1"/>
  <c r="E240" i="12"/>
  <c r="U240" i="12" s="1"/>
  <c r="E262" i="12"/>
  <c r="X262" i="12" s="1"/>
  <c r="E273" i="12"/>
  <c r="P273" i="12" s="1"/>
  <c r="M211" i="18" s="1"/>
  <c r="E280" i="12"/>
  <c r="V280" i="12" s="1"/>
  <c r="E287" i="12"/>
  <c r="V287" i="12" s="1"/>
  <c r="E303" i="12"/>
  <c r="M303" i="12" s="1"/>
  <c r="E327" i="12"/>
  <c r="J327" i="12" s="1"/>
  <c r="E339" i="12"/>
  <c r="N339" i="12" s="1"/>
  <c r="E367" i="12"/>
  <c r="T367" i="12" s="1"/>
  <c r="E376" i="12"/>
  <c r="H376" i="12" s="1"/>
  <c r="E389" i="12"/>
  <c r="M389" i="12" s="1"/>
  <c r="E396" i="12"/>
  <c r="U396" i="12" s="1"/>
  <c r="E400" i="12"/>
  <c r="V400" i="12" s="1"/>
  <c r="E430" i="12"/>
  <c r="V430" i="12" s="1"/>
  <c r="E441" i="12"/>
  <c r="W441" i="12" s="1"/>
  <c r="E456" i="12"/>
  <c r="I456" i="12" s="1"/>
  <c r="E469" i="12"/>
  <c r="X469" i="12" s="1"/>
  <c r="E479" i="12"/>
  <c r="T479" i="12" s="1"/>
  <c r="E491" i="12"/>
  <c r="U491" i="12" s="1"/>
  <c r="E502" i="12"/>
  <c r="R502" i="12" s="1"/>
  <c r="E379" i="12"/>
  <c r="N379" i="12" s="1"/>
  <c r="E466" i="12"/>
  <c r="S466" i="12" s="1"/>
  <c r="E48" i="12"/>
  <c r="K48" i="12" s="1"/>
  <c r="E107" i="12"/>
  <c r="S107" i="12" s="1"/>
  <c r="E117" i="12"/>
  <c r="S117" i="12" s="1"/>
  <c r="E141" i="12"/>
  <c r="G141" i="12" s="1"/>
  <c r="E164" i="12"/>
  <c r="E228" i="12"/>
  <c r="G228" i="12" s="1"/>
  <c r="E268" i="12"/>
  <c r="J268" i="12" s="1"/>
  <c r="E275" i="12"/>
  <c r="J275" i="12" s="1"/>
  <c r="E284" i="12"/>
  <c r="X284" i="12" s="1"/>
  <c r="E340" i="12"/>
  <c r="W340" i="12" s="1"/>
  <c r="E366" i="12"/>
  <c r="Q366" i="12" s="1"/>
  <c r="E373" i="12"/>
  <c r="P373" i="12" s="1"/>
  <c r="E401" i="12"/>
  <c r="E412" i="12"/>
  <c r="K412" i="12" s="1"/>
  <c r="E431" i="12"/>
  <c r="T431" i="12" s="1"/>
  <c r="E442" i="12"/>
  <c r="H442" i="12" s="1"/>
  <c r="E470" i="12"/>
  <c r="X470" i="12" s="1"/>
  <c r="E477" i="12"/>
  <c r="T477" i="12" s="1"/>
  <c r="E492" i="12"/>
  <c r="I492" i="12" s="1"/>
  <c r="E224" i="12"/>
  <c r="H224" i="12" s="1"/>
  <c r="E332" i="12"/>
  <c r="H332" i="12" s="1"/>
  <c r="E405" i="12"/>
  <c r="R405" i="12" s="1"/>
  <c r="E452" i="12"/>
  <c r="L452" i="12" s="1"/>
  <c r="I10" i="9"/>
  <c r="E40" i="12"/>
  <c r="P40" i="12" s="1"/>
  <c r="E47" i="12"/>
  <c r="W47" i="12" s="1"/>
  <c r="E59" i="12"/>
  <c r="P59" i="12" s="1"/>
  <c r="E113" i="12"/>
  <c r="V113" i="12" s="1"/>
  <c r="E140" i="12"/>
  <c r="E152" i="12"/>
  <c r="J152" i="12" s="1"/>
  <c r="E165" i="12"/>
  <c r="G165" i="12" s="1"/>
  <c r="E244" i="12"/>
  <c r="N244" i="12" s="1"/>
  <c r="E274" i="12"/>
  <c r="K274" i="12" s="1"/>
  <c r="E297" i="12"/>
  <c r="H297" i="12" s="1"/>
  <c r="E304" i="12"/>
  <c r="X304" i="12" s="1"/>
  <c r="E324" i="12"/>
  <c r="P324" i="12" s="1"/>
  <c r="E341" i="12"/>
  <c r="H341" i="12" s="1"/>
  <c r="E365" i="12"/>
  <c r="O365" i="12" s="1"/>
  <c r="E390" i="12"/>
  <c r="R390" i="12" s="1"/>
  <c r="E402" i="12"/>
  <c r="J402" i="12" s="1"/>
  <c r="E413" i="12"/>
  <c r="H413" i="12" s="1"/>
  <c r="E420" i="12"/>
  <c r="T420" i="12" s="1"/>
  <c r="E424" i="12"/>
  <c r="I424" i="12" s="1"/>
  <c r="E455" i="12"/>
  <c r="V455" i="12" s="1"/>
  <c r="E471" i="12"/>
  <c r="U471" i="12" s="1"/>
  <c r="E476" i="12"/>
  <c r="H476" i="12" s="1"/>
  <c r="E493" i="12"/>
  <c r="L493" i="12" s="1"/>
  <c r="E148" i="12"/>
  <c r="I148" i="12" s="1"/>
  <c r="E265" i="12"/>
  <c r="Q265" i="12" s="1"/>
  <c r="E362" i="12"/>
  <c r="G362" i="12" s="1"/>
  <c r="E34" i="12"/>
  <c r="O34" i="12" s="1"/>
  <c r="E46" i="12"/>
  <c r="W46" i="12" s="1"/>
  <c r="E58" i="12"/>
  <c r="E105" i="12"/>
  <c r="K105" i="12" s="1"/>
  <c r="E116" i="12"/>
  <c r="T116" i="12" s="1"/>
  <c r="E139" i="12"/>
  <c r="O139" i="12" s="1"/>
  <c r="E150" i="12"/>
  <c r="I150" i="12" s="1"/>
  <c r="E229" i="12"/>
  <c r="V229" i="12" s="1"/>
  <c r="E264" i="12"/>
  <c r="L264" i="12" s="1"/>
  <c r="E328" i="12"/>
  <c r="F328" i="12" s="1"/>
  <c r="E342" i="12"/>
  <c r="H342" i="12" s="1"/>
  <c r="E415" i="12"/>
  <c r="H415" i="12" s="1"/>
  <c r="E432" i="12"/>
  <c r="F432" i="12" s="1"/>
  <c r="E454" i="12"/>
  <c r="H454" i="12" s="1"/>
  <c r="E465" i="12"/>
  <c r="N465" i="12" s="1"/>
  <c r="E478" i="12"/>
  <c r="L478" i="12" s="1"/>
  <c r="E494" i="12"/>
  <c r="X494" i="12" s="1"/>
  <c r="E506" i="12"/>
  <c r="I506" i="12" s="1"/>
  <c r="E108" i="12"/>
  <c r="G108" i="12" s="1"/>
  <c r="E336" i="12"/>
  <c r="P336" i="12" s="1"/>
  <c r="E416" i="12"/>
  <c r="L416" i="12" s="1"/>
  <c r="E53" i="12"/>
  <c r="T53" i="12" s="1"/>
  <c r="E65" i="12"/>
  <c r="M65" i="12" s="1"/>
  <c r="E102" i="12"/>
  <c r="W102" i="12" s="1"/>
  <c r="E138" i="12"/>
  <c r="I138" i="12" s="1"/>
  <c r="E149" i="12"/>
  <c r="W149" i="12" s="1"/>
  <c r="E163" i="12"/>
  <c r="I163" i="12" s="1"/>
  <c r="E174" i="12"/>
  <c r="E231" i="12"/>
  <c r="I231" i="12" s="1"/>
  <c r="E238" i="12"/>
  <c r="P238" i="12" s="1"/>
  <c r="E260" i="12"/>
  <c r="G260" i="12" s="1"/>
  <c r="E276" i="12"/>
  <c r="O276" i="12" s="1"/>
  <c r="E286" i="12"/>
  <c r="T286" i="12" s="1"/>
  <c r="E344" i="12"/>
  <c r="U344" i="12" s="1"/>
  <c r="E364" i="12"/>
  <c r="N364" i="12" s="1"/>
  <c r="E375" i="12"/>
  <c r="E404" i="12"/>
  <c r="O404" i="12" s="1"/>
  <c r="E414" i="12"/>
  <c r="K414" i="12" s="1"/>
  <c r="E426" i="12"/>
  <c r="S426" i="12" s="1"/>
  <c r="E438" i="12"/>
  <c r="F438" i="12" s="1"/>
  <c r="E484" i="12"/>
  <c r="G484" i="12" s="1"/>
  <c r="E504" i="12"/>
  <c r="P504" i="12" s="1"/>
  <c r="E61" i="12"/>
  <c r="P61" i="12" s="1"/>
  <c r="E330" i="12"/>
  <c r="E230" i="12"/>
  <c r="S230" i="12" s="1"/>
  <c r="E263" i="12"/>
  <c r="I263" i="12" s="1"/>
  <c r="E377" i="12"/>
  <c r="W377" i="12" s="1"/>
  <c r="E505" i="12"/>
  <c r="I505" i="12" s="1"/>
  <c r="E151" i="12"/>
  <c r="G151" i="12" s="1"/>
  <c r="E176" i="12"/>
  <c r="M176" i="12" s="1"/>
  <c r="E243" i="12"/>
  <c r="K243" i="12" s="1"/>
  <c r="E277" i="12"/>
  <c r="E285" i="12"/>
  <c r="K285" i="12" s="1"/>
  <c r="E363" i="12"/>
  <c r="X363" i="12" s="1"/>
  <c r="E378" i="12"/>
  <c r="X378" i="12" s="1"/>
  <c r="E392" i="12"/>
  <c r="L392" i="12" s="1"/>
  <c r="E425" i="12"/>
  <c r="O425" i="12" s="1"/>
  <c r="E436" i="12"/>
  <c r="O436" i="12" s="1"/>
  <c r="E115" i="12"/>
  <c r="L115" i="12" s="1"/>
  <c r="E329" i="12"/>
  <c r="E444" i="12"/>
  <c r="T444" i="12" s="1"/>
  <c r="E453" i="12"/>
  <c r="I453" i="12" s="1"/>
  <c r="E296" i="12"/>
  <c r="X296" i="12" s="1"/>
  <c r="E288" i="12"/>
  <c r="L288" i="12" s="1"/>
  <c r="E51" i="12"/>
  <c r="V51" i="12" s="1"/>
  <c r="E112" i="12"/>
  <c r="W112" i="12" s="1"/>
  <c r="E136" i="12"/>
  <c r="K136" i="12" s="1"/>
  <c r="E172" i="12"/>
  <c r="E289" i="12"/>
  <c r="G289" i="12" s="1"/>
  <c r="E337" i="12"/>
  <c r="V337" i="12" s="1"/>
  <c r="E361" i="12"/>
  <c r="P361" i="12" s="1"/>
  <c r="E439" i="12"/>
  <c r="T439" i="12" s="1"/>
  <c r="E459" i="12"/>
  <c r="H459" i="12" s="1"/>
  <c r="E490" i="12"/>
  <c r="M490" i="12" s="1"/>
  <c r="E60" i="12"/>
  <c r="M60" i="12" s="1"/>
  <c r="E167" i="12"/>
  <c r="E226" i="12"/>
  <c r="H226" i="12" s="1"/>
  <c r="E338" i="12"/>
  <c r="J338" i="12" s="1"/>
  <c r="E388" i="12"/>
  <c r="W388" i="12" s="1"/>
  <c r="E508" i="12"/>
  <c r="H508" i="12" s="1"/>
  <c r="Q242" i="12"/>
  <c r="T242" i="12"/>
  <c r="R242" i="12"/>
  <c r="P242" i="12"/>
  <c r="X242" i="12"/>
  <c r="L242" i="12"/>
  <c r="J242" i="12"/>
  <c r="H242" i="12"/>
  <c r="S242" i="12"/>
  <c r="V242" i="12"/>
  <c r="M242" i="12"/>
  <c r="I242" i="12"/>
  <c r="G242" i="12"/>
  <c r="O242" i="12"/>
  <c r="F242" i="12"/>
  <c r="W242" i="12"/>
  <c r="K242" i="12"/>
  <c r="N242" i="12"/>
  <c r="U242" i="12"/>
  <c r="J40" i="9"/>
  <c r="E37" i="12"/>
  <c r="L42" i="9"/>
  <c r="E63" i="12"/>
  <c r="G86" i="9"/>
  <c r="E236" i="12"/>
  <c r="N89" i="9"/>
  <c r="E279" i="12"/>
  <c r="L91" i="9"/>
  <c r="E301" i="12"/>
  <c r="N325" i="12"/>
  <c r="N106" i="9"/>
  <c r="E395" i="12"/>
  <c r="V480" i="12"/>
  <c r="U480" i="12"/>
  <c r="Q480" i="12"/>
  <c r="L480" i="12"/>
  <c r="S480" i="12"/>
  <c r="F480" i="12"/>
  <c r="I480" i="12"/>
  <c r="O117" i="9"/>
  <c r="E496" i="12"/>
  <c r="E144" i="12"/>
  <c r="I40" i="9"/>
  <c r="E36" i="12"/>
  <c r="Q143" i="12"/>
  <c r="N143" i="12"/>
  <c r="W143" i="12"/>
  <c r="F143" i="12"/>
  <c r="J143" i="12"/>
  <c r="U143" i="12"/>
  <c r="P143" i="12"/>
  <c r="N78" i="9"/>
  <c r="E179" i="12"/>
  <c r="M91" i="9"/>
  <c r="E302" i="12"/>
  <c r="J350" i="12"/>
  <c r="X350" i="12"/>
  <c r="S350" i="12"/>
  <c r="G350" i="12"/>
  <c r="M350" i="12"/>
  <c r="F350" i="12"/>
  <c r="T350" i="12"/>
  <c r="G101" i="9"/>
  <c r="E360" i="12"/>
  <c r="N107" i="9"/>
  <c r="E407" i="12"/>
  <c r="M108" i="9"/>
  <c r="E418" i="12"/>
  <c r="M116" i="9"/>
  <c r="E482" i="12"/>
  <c r="O501" i="12"/>
  <c r="T501" i="12"/>
  <c r="F501" i="12"/>
  <c r="L501" i="12"/>
  <c r="Q501" i="12"/>
  <c r="H501" i="12"/>
  <c r="S501" i="12"/>
  <c r="E460" i="12"/>
  <c r="K43" i="7"/>
  <c r="E38" i="12"/>
  <c r="O153" i="12"/>
  <c r="H153" i="12"/>
  <c r="K153" i="12"/>
  <c r="S153" i="12"/>
  <c r="L153" i="12"/>
  <c r="R153" i="12"/>
  <c r="W153" i="12"/>
  <c r="U153" i="12"/>
  <c r="M78" i="9"/>
  <c r="E178" i="12"/>
  <c r="J85" i="9"/>
  <c r="E227" i="12"/>
  <c r="N327" i="12"/>
  <c r="X327" i="12"/>
  <c r="G327" i="12"/>
  <c r="W327" i="12"/>
  <c r="O327" i="12"/>
  <c r="I327" i="12"/>
  <c r="K327" i="12"/>
  <c r="K100" i="9"/>
  <c r="E352" i="12"/>
  <c r="N108" i="9"/>
  <c r="E419" i="12"/>
  <c r="O441" i="12"/>
  <c r="X441" i="12"/>
  <c r="F441" i="12"/>
  <c r="V441" i="12"/>
  <c r="G441" i="12"/>
  <c r="P441" i="12"/>
  <c r="U441" i="12"/>
  <c r="H441" i="12"/>
  <c r="E481" i="12"/>
  <c r="H40" i="9"/>
  <c r="E35" i="12"/>
  <c r="R48" i="12"/>
  <c r="P48" i="12"/>
  <c r="V48" i="12"/>
  <c r="T48" i="12"/>
  <c r="G48" i="12"/>
  <c r="L48" i="12"/>
  <c r="O48" i="12"/>
  <c r="J78" i="9"/>
  <c r="E175" i="12"/>
  <c r="J86" i="9"/>
  <c r="E239" i="12"/>
  <c r="L284" i="12"/>
  <c r="F284" i="12"/>
  <c r="V284" i="12"/>
  <c r="N284" i="12"/>
  <c r="O284" i="12"/>
  <c r="W284" i="12"/>
  <c r="Q284" i="12"/>
  <c r="G284" i="12"/>
  <c r="N90" i="9"/>
  <c r="E291" i="12"/>
  <c r="P296" i="12"/>
  <c r="G296" i="12"/>
  <c r="L100" i="9"/>
  <c r="E353" i="12"/>
  <c r="J106" i="9"/>
  <c r="E391" i="12"/>
  <c r="O107" i="9"/>
  <c r="E408" i="12"/>
  <c r="M114" i="9"/>
  <c r="E458" i="12"/>
  <c r="F470" i="12"/>
  <c r="V470" i="12"/>
  <c r="U470" i="12"/>
  <c r="O470" i="12"/>
  <c r="P470" i="12"/>
  <c r="T470" i="12"/>
  <c r="J470" i="12"/>
  <c r="J118" i="9"/>
  <c r="E503" i="12"/>
  <c r="E368" i="12"/>
  <c r="E120" i="12"/>
  <c r="T40" i="12"/>
  <c r="L40" i="12"/>
  <c r="H40" i="12"/>
  <c r="R40" i="12"/>
  <c r="F40" i="12"/>
  <c r="M40" i="12"/>
  <c r="U40" i="12"/>
  <c r="V40" i="12"/>
  <c r="X40" i="12"/>
  <c r="W40" i="12"/>
  <c r="M72" i="9"/>
  <c r="E106" i="12"/>
  <c r="L78" i="9"/>
  <c r="E177" i="12"/>
  <c r="I274" i="12"/>
  <c r="S274" i="12"/>
  <c r="H274" i="12"/>
  <c r="P274" i="12"/>
  <c r="V274" i="12"/>
  <c r="X274" i="12"/>
  <c r="F274" i="12"/>
  <c r="Q274" i="12"/>
  <c r="U274" i="12"/>
  <c r="M274" i="12"/>
  <c r="G274" i="12"/>
  <c r="O90" i="9"/>
  <c r="E292" i="12"/>
  <c r="M100" i="9"/>
  <c r="E354" i="12"/>
  <c r="O377" i="12"/>
  <c r="F377" i="12"/>
  <c r="V377" i="12"/>
  <c r="I377" i="12"/>
  <c r="U377" i="12"/>
  <c r="M377" i="12"/>
  <c r="L377" i="12"/>
  <c r="O413" i="12"/>
  <c r="N110" i="9"/>
  <c r="E443" i="12"/>
  <c r="E180" i="12"/>
  <c r="E66" i="12"/>
  <c r="X150" i="12"/>
  <c r="J150" i="12"/>
  <c r="Q150" i="12"/>
  <c r="O150" i="12"/>
  <c r="M150" i="12"/>
  <c r="W150" i="12"/>
  <c r="U150" i="12"/>
  <c r="H150" i="12"/>
  <c r="G150" i="12"/>
  <c r="K150" i="12"/>
  <c r="T150" i="12"/>
  <c r="P150" i="12"/>
  <c r="I77" i="9"/>
  <c r="E162" i="12"/>
  <c r="I91" i="9"/>
  <c r="E298" i="12"/>
  <c r="J100" i="9"/>
  <c r="E351" i="12"/>
  <c r="I378" i="12"/>
  <c r="H378" i="12"/>
  <c r="R378" i="12"/>
  <c r="P378" i="12"/>
  <c r="N378" i="12"/>
  <c r="V378" i="12"/>
  <c r="M378" i="12"/>
  <c r="O378" i="12"/>
  <c r="W378" i="12"/>
  <c r="J107" i="9"/>
  <c r="E403" i="12"/>
  <c r="J465" i="12"/>
  <c r="E156" i="12"/>
  <c r="E54" i="12"/>
  <c r="N43" i="7"/>
  <c r="E41" i="12"/>
  <c r="J65" i="12"/>
  <c r="W65" i="12"/>
  <c r="V65" i="12"/>
  <c r="H65" i="12"/>
  <c r="Q65" i="12"/>
  <c r="U65" i="12"/>
  <c r="I65" i="12"/>
  <c r="X65" i="12"/>
  <c r="R65" i="12"/>
  <c r="S65" i="12"/>
  <c r="F65" i="12"/>
  <c r="N260" i="12"/>
  <c r="J260" i="12"/>
  <c r="W260" i="12"/>
  <c r="V260" i="12"/>
  <c r="F260" i="12"/>
  <c r="U260" i="12"/>
  <c r="O260" i="12"/>
  <c r="P260" i="12"/>
  <c r="H260" i="12"/>
  <c r="X260" i="12"/>
  <c r="K260" i="12"/>
  <c r="M260" i="12"/>
  <c r="O286" i="12"/>
  <c r="J91" i="9"/>
  <c r="E299" i="12"/>
  <c r="N98" i="9"/>
  <c r="E331" i="12"/>
  <c r="N100" i="9"/>
  <c r="E355" i="12"/>
  <c r="L106" i="9"/>
  <c r="E393" i="12"/>
  <c r="M426" i="12"/>
  <c r="V426" i="12"/>
  <c r="T426" i="12"/>
  <c r="N426" i="12"/>
  <c r="G426" i="12"/>
  <c r="Q426" i="12"/>
  <c r="X426" i="12"/>
  <c r="O426" i="12"/>
  <c r="U426" i="12"/>
  <c r="R426" i="12"/>
  <c r="W426" i="12"/>
  <c r="H426" i="12"/>
  <c r="J426" i="12"/>
  <c r="P426" i="12"/>
  <c r="G115" i="9"/>
  <c r="E464" i="12"/>
  <c r="N117" i="9"/>
  <c r="E495" i="12"/>
  <c r="E42" i="12"/>
  <c r="L40" i="9"/>
  <c r="E39" i="12"/>
  <c r="M42" i="9"/>
  <c r="E64" i="12"/>
  <c r="H77" i="9"/>
  <c r="E161" i="12"/>
  <c r="H78" i="9"/>
  <c r="E173" i="12"/>
  <c r="H86" i="9"/>
  <c r="E237" i="12"/>
  <c r="V265" i="12"/>
  <c r="S265" i="12"/>
  <c r="K265" i="12"/>
  <c r="H265" i="12"/>
  <c r="G265" i="12"/>
  <c r="O265" i="12"/>
  <c r="W265" i="12"/>
  <c r="N265" i="12"/>
  <c r="F265" i="12"/>
  <c r="I265" i="12"/>
  <c r="P265" i="12"/>
  <c r="T265" i="12"/>
  <c r="R265" i="12"/>
  <c r="M265" i="12"/>
  <c r="K91" i="9"/>
  <c r="E300" i="12"/>
  <c r="S348" i="12"/>
  <c r="N348" i="12"/>
  <c r="F348" i="12"/>
  <c r="V348" i="12"/>
  <c r="W348" i="12"/>
  <c r="P348" i="12"/>
  <c r="X348" i="12"/>
  <c r="M348" i="12"/>
  <c r="G348" i="12"/>
  <c r="I348" i="12"/>
  <c r="H348" i="12"/>
  <c r="L348" i="12"/>
  <c r="R348" i="12"/>
  <c r="Q348" i="12"/>
  <c r="M106" i="9"/>
  <c r="E394" i="12"/>
  <c r="J109" i="9"/>
  <c r="E427" i="12"/>
  <c r="O115" i="9"/>
  <c r="E472" i="12"/>
  <c r="N116" i="9"/>
  <c r="E483" i="12"/>
  <c r="N118" i="9"/>
  <c r="E507" i="12"/>
  <c r="E168" i="12"/>
  <c r="E104" i="12"/>
  <c r="J62" i="9"/>
  <c r="O118" i="9"/>
  <c r="K62" i="9"/>
  <c r="I90" i="9"/>
  <c r="N85" i="9"/>
  <c r="G90" i="9"/>
  <c r="H106" i="9"/>
  <c r="G108" i="9"/>
  <c r="K86" i="9"/>
  <c r="J13" i="9"/>
  <c r="H53" i="9"/>
  <c r="H49" i="9"/>
  <c r="J33" i="9"/>
  <c r="M20" i="9"/>
  <c r="I9" i="9"/>
  <c r="J99" i="9"/>
  <c r="J72" i="9"/>
  <c r="K48" i="9"/>
  <c r="H88" i="9"/>
  <c r="L53" i="9"/>
  <c r="H33" i="9"/>
  <c r="K20" i="9"/>
  <c r="K12" i="9"/>
  <c r="M88" i="9"/>
  <c r="G29" i="9"/>
  <c r="N19" i="9"/>
  <c r="M76" i="9"/>
  <c r="N41" i="9"/>
  <c r="M59" i="9"/>
  <c r="K36" i="9"/>
  <c r="H42" i="9"/>
  <c r="I53" i="9"/>
  <c r="H117" i="9"/>
  <c r="G109" i="9"/>
  <c r="K118" i="9"/>
  <c r="L109" i="9"/>
  <c r="L117" i="9"/>
  <c r="H100" i="9"/>
  <c r="K110" i="9"/>
  <c r="K101" i="9"/>
  <c r="H108" i="9"/>
  <c r="G77" i="9"/>
  <c r="M51" i="9"/>
  <c r="O102" i="9"/>
  <c r="O50" i="9"/>
  <c r="J89" i="9"/>
  <c r="H61" i="9"/>
  <c r="J29" i="9"/>
  <c r="M18" i="9"/>
  <c r="J12" i="9"/>
  <c r="K99" i="9"/>
  <c r="N40" i="9"/>
  <c r="H11" i="9"/>
  <c r="L28" i="9"/>
  <c r="G19" i="9"/>
  <c r="G11" i="9"/>
  <c r="G51" i="9"/>
  <c r="G27" i="9"/>
  <c r="O51" i="9"/>
  <c r="I75" i="9"/>
  <c r="G54" i="9"/>
  <c r="H59" i="9"/>
  <c r="O64" i="9"/>
  <c r="O66" i="9" s="1"/>
  <c r="L110" i="9"/>
  <c r="I114" i="9"/>
  <c r="O109" i="9"/>
  <c r="G100" i="9"/>
  <c r="H63" i="9"/>
  <c r="G53" i="9"/>
  <c r="N102" i="9"/>
  <c r="M89" i="9"/>
  <c r="L72" i="9"/>
  <c r="I27" i="9"/>
  <c r="H13" i="9"/>
  <c r="N13" i="9"/>
  <c r="O72" i="9"/>
  <c r="M41" i="9"/>
  <c r="N54" i="9"/>
  <c r="L11" i="9"/>
  <c r="L21" i="9"/>
  <c r="L85" i="9"/>
  <c r="H110" i="9"/>
  <c r="L118" i="9"/>
  <c r="I110" i="9"/>
  <c r="O86" i="9"/>
  <c r="K109" i="9"/>
  <c r="G118" i="9"/>
  <c r="I101" i="9"/>
  <c r="K117" i="9"/>
  <c r="O100" i="9"/>
  <c r="L114" i="9"/>
  <c r="I106" i="9"/>
  <c r="O108" i="9"/>
  <c r="L86" i="9"/>
  <c r="M77" i="9"/>
  <c r="J52" i="9"/>
  <c r="G20" i="9"/>
  <c r="N12" i="9"/>
  <c r="G102" i="9"/>
  <c r="L51" i="9"/>
  <c r="J21" i="9"/>
  <c r="I89" i="9"/>
  <c r="L48" i="9"/>
  <c r="I19" i="9"/>
  <c r="N99" i="9"/>
  <c r="H60" i="9"/>
  <c r="N42" i="9"/>
  <c r="M26" i="9"/>
  <c r="L12" i="9"/>
  <c r="L77" i="9"/>
  <c r="O52" i="9"/>
  <c r="H29" i="9"/>
  <c r="O19" i="9"/>
  <c r="O11" i="9"/>
  <c r="N35" i="9"/>
  <c r="K88" i="9"/>
  <c r="O27" i="9"/>
  <c r="N11" i="9"/>
  <c r="K73" i="9"/>
  <c r="N76" i="9"/>
  <c r="H75" i="9"/>
  <c r="K75" i="9"/>
  <c r="L54" i="9"/>
  <c r="M13" i="9"/>
  <c r="H18" i="9"/>
  <c r="J34" i="9"/>
  <c r="O48" i="9"/>
  <c r="K108" i="9"/>
  <c r="G117" i="9"/>
  <c r="G42" i="9"/>
  <c r="I73" i="9"/>
  <c r="N27" i="9"/>
  <c r="J10" i="9"/>
  <c r="I76" i="9"/>
  <c r="G41" i="9"/>
  <c r="K11" i="9"/>
  <c r="J36" i="9"/>
  <c r="K116" i="9"/>
  <c r="K107" i="9"/>
  <c r="J116" i="9"/>
  <c r="M109" i="9"/>
  <c r="O116" i="9"/>
  <c r="H118" i="9"/>
  <c r="O98" i="9"/>
  <c r="M117" i="9"/>
  <c r="I100" i="9"/>
  <c r="I109" i="9"/>
  <c r="L101" i="9"/>
  <c r="I108" i="9"/>
  <c r="O85" i="9"/>
  <c r="G50" i="9"/>
  <c r="G12" i="9"/>
  <c r="H102" i="9"/>
  <c r="K35" i="9"/>
  <c r="K89" i="9"/>
  <c r="I60" i="9"/>
  <c r="N28" i="9"/>
  <c r="I17" i="9"/>
  <c r="L99" i="9"/>
  <c r="G52" i="9"/>
  <c r="I35" i="9"/>
  <c r="H21" i="9"/>
  <c r="L10" i="9"/>
  <c r="H72" i="9"/>
  <c r="K50" i="9"/>
  <c r="H27" i="9"/>
  <c r="K18" i="9"/>
  <c r="K10" i="9"/>
  <c r="N88" i="9"/>
  <c r="J77" i="9"/>
  <c r="O35" i="9"/>
  <c r="K26" i="9"/>
  <c r="N9" i="9"/>
  <c r="H51" i="9"/>
  <c r="K76" i="9"/>
  <c r="J75" i="9"/>
  <c r="H54" i="9"/>
  <c r="G59" i="9"/>
  <c r="I20" i="9"/>
  <c r="K34" i="9"/>
  <c r="I34" i="9"/>
  <c r="G48" i="9"/>
  <c r="N64" i="9"/>
  <c r="M110" i="9"/>
  <c r="G85" i="9"/>
  <c r="I48" i="9"/>
  <c r="H91" i="9"/>
  <c r="I115" i="9"/>
  <c r="L107" i="9"/>
  <c r="H115" i="9"/>
  <c r="N101" i="9"/>
  <c r="H116" i="9"/>
  <c r="I118" i="9"/>
  <c r="H98" i="9"/>
  <c r="I86" i="9"/>
  <c r="J108" i="9"/>
  <c r="M101" i="9"/>
  <c r="J115" i="9"/>
  <c r="G107" i="9"/>
  <c r="H85" i="9"/>
  <c r="K77" i="9"/>
  <c r="G10" i="9"/>
  <c r="J102" i="9"/>
  <c r="I102" i="9"/>
  <c r="K33" i="9"/>
  <c r="N18" i="9"/>
  <c r="G89" i="9"/>
  <c r="G40" i="9"/>
  <c r="J27" i="9"/>
  <c r="I13" i="9"/>
  <c r="O99" i="9"/>
  <c r="M99" i="9"/>
  <c r="J51" i="9"/>
  <c r="M34" i="9"/>
  <c r="L20" i="9"/>
  <c r="H9" i="9"/>
  <c r="M61" i="9"/>
  <c r="N49" i="9"/>
  <c r="L26" i="9"/>
  <c r="O17" i="9"/>
  <c r="O88" i="9"/>
  <c r="H73" i="9"/>
  <c r="G35" i="9"/>
  <c r="O25" i="9"/>
  <c r="N29" i="9"/>
  <c r="N33" i="9"/>
  <c r="G76" i="9"/>
  <c r="J41" i="9"/>
  <c r="L75" i="9"/>
  <c r="I54" i="9"/>
  <c r="I59" i="9"/>
  <c r="O18" i="9"/>
  <c r="G34" i="9"/>
  <c r="I36" i="9"/>
  <c r="L65" i="9"/>
  <c r="I107" i="9"/>
  <c r="K40" i="9"/>
  <c r="M118" i="9"/>
  <c r="O91" i="9"/>
  <c r="J114" i="9"/>
  <c r="M107" i="9"/>
  <c r="G114" i="9"/>
  <c r="K98" i="9"/>
  <c r="I116" i="9"/>
  <c r="K115" i="9"/>
  <c r="I98" i="9"/>
  <c r="L108" i="9"/>
  <c r="K85" i="9"/>
  <c r="H107" i="9"/>
  <c r="M90" i="9"/>
  <c r="K114" i="9"/>
  <c r="I78" i="9"/>
  <c r="N72" i="9"/>
  <c r="H36" i="9"/>
  <c r="K102" i="9"/>
  <c r="N73" i="9"/>
  <c r="K29" i="9"/>
  <c r="J11" i="9"/>
  <c r="O89" i="9"/>
  <c r="H52" i="9"/>
  <c r="N36" i="9"/>
  <c r="N26" i="9"/>
  <c r="M12" i="9"/>
  <c r="G99" i="9"/>
  <c r="M50" i="9"/>
  <c r="I33" i="9"/>
  <c r="H19" i="9"/>
  <c r="G60" i="9"/>
  <c r="H25" i="9"/>
  <c r="G17" i="9"/>
  <c r="G9" i="9"/>
  <c r="G88" i="9"/>
  <c r="I72" i="9"/>
  <c r="O33" i="9"/>
  <c r="G25" i="9"/>
  <c r="N25" i="9"/>
  <c r="H76" i="9"/>
  <c r="N75" i="9"/>
  <c r="J54" i="9"/>
  <c r="J59" i="9"/>
  <c r="O20" i="9"/>
  <c r="G36" i="9"/>
  <c r="K42" i="9"/>
  <c r="J53" i="9"/>
  <c r="G91" i="9"/>
  <c r="G110" i="9"/>
  <c r="H90" i="9"/>
  <c r="J101" i="9"/>
  <c r="L115" i="9"/>
  <c r="K90" i="9"/>
  <c r="K106" i="9"/>
  <c r="J65" i="9"/>
  <c r="G106" i="9"/>
  <c r="I85" i="9"/>
  <c r="J110" i="9"/>
  <c r="M98" i="9"/>
  <c r="K78" i="9"/>
  <c r="I61" i="9"/>
  <c r="H34" i="9"/>
  <c r="J17" i="9"/>
  <c r="L102" i="9"/>
  <c r="J60" i="9"/>
  <c r="K27" i="9"/>
  <c r="N10" i="9"/>
  <c r="H89" i="9"/>
  <c r="K51" i="9"/>
  <c r="J35" i="9"/>
  <c r="J25" i="9"/>
  <c r="I11" i="9"/>
  <c r="H99" i="9"/>
  <c r="N77" i="9"/>
  <c r="O49" i="9"/>
  <c r="J18" i="9"/>
  <c r="O55" i="9"/>
  <c r="H35" i="9"/>
  <c r="O21" i="9"/>
  <c r="O13" i="9"/>
  <c r="I88" i="9"/>
  <c r="G33" i="9"/>
  <c r="N21" i="9"/>
  <c r="M73" i="9"/>
  <c r="J76" i="9"/>
  <c r="O54" i="9"/>
  <c r="K41" i="9"/>
  <c r="M75" i="9"/>
  <c r="K54" i="9"/>
  <c r="K59" i="9"/>
  <c r="M35" i="9"/>
  <c r="J42" i="9"/>
  <c r="M48" i="9"/>
  <c r="G61" i="9"/>
  <c r="I117" i="9"/>
  <c r="N20" i="9"/>
  <c r="L88" i="9"/>
  <c r="N91" i="9"/>
  <c r="O110" i="9"/>
  <c r="H114" i="9"/>
  <c r="N86" i="9"/>
  <c r="J98" i="9"/>
  <c r="M115" i="9"/>
  <c r="L90" i="9"/>
  <c r="H101" i="9"/>
  <c r="J63" i="9"/>
  <c r="O106" i="9"/>
  <c r="H65" i="9"/>
  <c r="H109" i="9"/>
  <c r="J90" i="9"/>
  <c r="G78" i="9"/>
  <c r="K60" i="9"/>
  <c r="H28" i="9"/>
  <c r="M102" i="9"/>
  <c r="O53" i="9"/>
  <c r="K25" i="9"/>
  <c r="L89" i="9"/>
  <c r="L73" i="9"/>
  <c r="N50" i="9"/>
  <c r="N34" i="9"/>
  <c r="I21" i="9"/>
  <c r="M10" i="9"/>
  <c r="I99" i="9"/>
  <c r="J73" i="9"/>
  <c r="G49" i="9"/>
  <c r="M28" i="9"/>
  <c r="H17" i="9"/>
  <c r="H55" i="9"/>
  <c r="G21" i="9"/>
  <c r="G13" i="9"/>
  <c r="J88" i="9"/>
  <c r="G72" i="9"/>
  <c r="O29" i="9"/>
  <c r="J20" i="9"/>
  <c r="G73" i="9"/>
  <c r="L76" i="9"/>
  <c r="G75" i="9"/>
  <c r="M54" i="9"/>
  <c r="L59" i="9"/>
  <c r="K19" i="9"/>
  <c r="L36" i="9"/>
  <c r="I42" i="9"/>
  <c r="M55" i="9"/>
  <c r="M85" i="9"/>
  <c r="N114" i="9"/>
  <c r="M43" i="8"/>
  <c r="M40" i="9"/>
  <c r="K64" i="9"/>
  <c r="L103" i="8"/>
  <c r="L98" i="9"/>
  <c r="L43" i="8"/>
  <c r="L41" i="9"/>
  <c r="N119" i="8"/>
  <c r="N115" i="9"/>
  <c r="H26" i="9"/>
  <c r="L62" i="9"/>
  <c r="H43" i="8"/>
  <c r="H41" i="9"/>
  <c r="N111" i="8"/>
  <c r="N109" i="9"/>
  <c r="L22" i="8"/>
  <c r="L18" i="9"/>
  <c r="J117" i="9"/>
  <c r="G116" i="9"/>
  <c r="G103" i="8"/>
  <c r="G98" i="9"/>
  <c r="G18" i="9"/>
  <c r="J9" i="9"/>
  <c r="I56" i="8"/>
  <c r="I51" i="9"/>
  <c r="L37" i="8"/>
  <c r="N66" i="8"/>
  <c r="N59" i="9"/>
  <c r="J56" i="8"/>
  <c r="J49" i="9"/>
  <c r="I43" i="8"/>
  <c r="I41" i="9"/>
  <c r="M14" i="8"/>
  <c r="O43" i="9"/>
  <c r="M37" i="8"/>
  <c r="J43" i="8"/>
  <c r="O37" i="8"/>
  <c r="G30" i="8"/>
  <c r="N56" i="8"/>
  <c r="K111" i="8"/>
  <c r="H22" i="8"/>
  <c r="G119" i="8"/>
  <c r="O119" i="8"/>
  <c r="M119" i="8"/>
  <c r="L111" i="8"/>
  <c r="M111" i="8"/>
  <c r="J111" i="8"/>
  <c r="I103" i="8"/>
  <c r="M103" i="8"/>
  <c r="N103" i="8"/>
  <c r="M56" i="8"/>
  <c r="O56" i="8"/>
  <c r="H56" i="8"/>
  <c r="G56" i="8"/>
  <c r="L56" i="8"/>
  <c r="K43" i="8"/>
  <c r="O43" i="8"/>
  <c r="I37" i="8"/>
  <c r="N37" i="8"/>
  <c r="J37" i="8"/>
  <c r="K30" i="8"/>
  <c r="M30" i="8"/>
  <c r="I30" i="8"/>
  <c r="L30" i="8"/>
  <c r="O30" i="8"/>
  <c r="M22" i="8"/>
  <c r="K22" i="8"/>
  <c r="J22" i="8"/>
  <c r="O22" i="8"/>
  <c r="N14" i="8"/>
  <c r="H14" i="8"/>
  <c r="O14" i="8"/>
  <c r="I14" i="8"/>
  <c r="F95" i="8"/>
  <c r="N43" i="8"/>
  <c r="H37" i="8"/>
  <c r="H30" i="8"/>
  <c r="G22" i="8"/>
  <c r="N30" i="8"/>
  <c r="H66" i="8"/>
  <c r="K103" i="8"/>
  <c r="G14" i="8"/>
  <c r="I22" i="8"/>
  <c r="L14" i="8"/>
  <c r="K14" i="8"/>
  <c r="G37" i="8"/>
  <c r="G66" i="8"/>
  <c r="H119" i="8"/>
  <c r="G111" i="8"/>
  <c r="F68" i="8"/>
  <c r="G43" i="8"/>
  <c r="I66" i="8"/>
  <c r="O111" i="8"/>
  <c r="J66" i="8"/>
  <c r="I119" i="8"/>
  <c r="J103" i="8"/>
  <c r="O103" i="8"/>
  <c r="H111" i="8"/>
  <c r="F45" i="8"/>
  <c r="K37" i="8"/>
  <c r="J30" i="8"/>
  <c r="N22" i="8"/>
  <c r="K66" i="8"/>
  <c r="H103" i="8"/>
  <c r="L119" i="8"/>
  <c r="K119" i="8"/>
  <c r="L66" i="8"/>
  <c r="J119" i="8"/>
  <c r="I111" i="8"/>
  <c r="K56" i="8"/>
  <c r="J14" i="8"/>
  <c r="O66" i="8"/>
  <c r="M66" i="8"/>
  <c r="I103" i="7"/>
  <c r="F93" i="7"/>
  <c r="F95" i="7" s="1"/>
  <c r="E183" i="2"/>
  <c r="F150" i="7" s="1"/>
  <c r="I119" i="7"/>
  <c r="E182" i="2"/>
  <c r="F149" i="7" s="1"/>
  <c r="N103" i="7"/>
  <c r="G119" i="7"/>
  <c r="O119" i="7"/>
  <c r="G111" i="7"/>
  <c r="L119" i="7"/>
  <c r="J103" i="7"/>
  <c r="M103" i="7"/>
  <c r="J111" i="7"/>
  <c r="I111" i="7"/>
  <c r="H111" i="7"/>
  <c r="O111" i="7"/>
  <c r="K119" i="7"/>
  <c r="G103" i="7"/>
  <c r="J119" i="7"/>
  <c r="K103" i="7"/>
  <c r="K111" i="7"/>
  <c r="L103" i="7"/>
  <c r="L111" i="7"/>
  <c r="H119" i="7"/>
  <c r="I43" i="7"/>
  <c r="O103" i="7"/>
  <c r="M111" i="7"/>
  <c r="M119" i="7"/>
  <c r="H103" i="7"/>
  <c r="N111" i="7"/>
  <c r="N119" i="7"/>
  <c r="F68" i="7"/>
  <c r="M66" i="7"/>
  <c r="H66" i="7"/>
  <c r="L66" i="7"/>
  <c r="K66" i="7"/>
  <c r="J66" i="7"/>
  <c r="I66" i="7"/>
  <c r="G66" i="7"/>
  <c r="N66" i="7"/>
  <c r="K56" i="7"/>
  <c r="N56" i="7"/>
  <c r="L56" i="7"/>
  <c r="O56" i="7"/>
  <c r="O68" i="7" s="1"/>
  <c r="H56" i="7"/>
  <c r="G56" i="7"/>
  <c r="J56" i="7"/>
  <c r="I56" i="7"/>
  <c r="M56" i="7"/>
  <c r="H43" i="7"/>
  <c r="K37" i="7"/>
  <c r="F45" i="7"/>
  <c r="L43" i="7"/>
  <c r="J43" i="7"/>
  <c r="H37" i="7"/>
  <c r="J22" i="7"/>
  <c r="M37" i="7"/>
  <c r="M43" i="7"/>
  <c r="G43" i="7"/>
  <c r="I37" i="7"/>
  <c r="L37" i="7"/>
  <c r="N37" i="7"/>
  <c r="J37" i="7"/>
  <c r="O37" i="7"/>
  <c r="G37" i="7"/>
  <c r="M22" i="7"/>
  <c r="O30" i="7"/>
  <c r="N22" i="7"/>
  <c r="K22" i="7"/>
  <c r="O22" i="7"/>
  <c r="I30" i="7"/>
  <c r="G22" i="7"/>
  <c r="L22" i="7"/>
  <c r="I22" i="7"/>
  <c r="N30" i="7"/>
  <c r="K30" i="7"/>
  <c r="H22" i="7"/>
  <c r="G30" i="7"/>
  <c r="L30" i="7"/>
  <c r="H30" i="7"/>
  <c r="J30" i="7"/>
  <c r="M30" i="7"/>
  <c r="I8" i="7"/>
  <c r="J8" i="7"/>
  <c r="J14" i="7" s="1"/>
  <c r="H8" i="7"/>
  <c r="H14" i="7" s="1"/>
  <c r="O8" i="7"/>
  <c r="O14" i="7" s="1"/>
  <c r="G8" i="7"/>
  <c r="N8" i="7"/>
  <c r="N14" i="7" s="1"/>
  <c r="M8" i="7"/>
  <c r="M14" i="7" s="1"/>
  <c r="K8" i="7"/>
  <c r="K14" i="7" s="1"/>
  <c r="L8" i="7"/>
  <c r="L14" i="7" s="1"/>
  <c r="N377" i="12" l="1"/>
  <c r="U349" i="12"/>
  <c r="X52" i="12"/>
  <c r="R101" i="12"/>
  <c r="G437" i="12"/>
  <c r="K378" i="12"/>
  <c r="R377" i="12"/>
  <c r="K296" i="12"/>
  <c r="L378" i="12"/>
  <c r="X377" i="12"/>
  <c r="T296" i="12"/>
  <c r="I361" i="12"/>
  <c r="O296" i="12"/>
  <c r="V296" i="12"/>
  <c r="U296" i="12"/>
  <c r="L366" i="12"/>
  <c r="K117" i="12"/>
  <c r="G138" i="12"/>
  <c r="M388" i="12"/>
  <c r="N304" i="12"/>
  <c r="K102" i="12"/>
  <c r="S478" i="12"/>
  <c r="H114" i="12"/>
  <c r="X505" i="12"/>
  <c r="W107" i="12"/>
  <c r="P154" i="12"/>
  <c r="H362" i="12"/>
  <c r="S297" i="12"/>
  <c r="J477" i="12"/>
  <c r="K52" i="12"/>
  <c r="X286" i="12"/>
  <c r="O494" i="12"/>
  <c r="O492" i="12"/>
  <c r="Q286" i="12"/>
  <c r="P494" i="12"/>
  <c r="R437" i="12"/>
  <c r="L52" i="12"/>
  <c r="P34" i="12"/>
  <c r="S101" i="12"/>
  <c r="L437" i="12"/>
  <c r="T52" i="12"/>
  <c r="O264" i="12"/>
  <c r="U367" i="12"/>
  <c r="K380" i="12"/>
  <c r="I437" i="12"/>
  <c r="W52" i="12"/>
  <c r="R484" i="12"/>
  <c r="O138" i="12"/>
  <c r="I367" i="12"/>
  <c r="P380" i="12"/>
  <c r="T388" i="12"/>
  <c r="W361" i="12"/>
  <c r="S388" i="12"/>
  <c r="R361" i="12"/>
  <c r="G388" i="12"/>
  <c r="O388" i="12"/>
  <c r="K361" i="12"/>
  <c r="L37" i="9"/>
  <c r="M286" i="12"/>
  <c r="M138" i="12"/>
  <c r="M494" i="12"/>
  <c r="L484" i="12"/>
  <c r="S286" i="12"/>
  <c r="Q138" i="12"/>
  <c r="O424" i="12"/>
  <c r="S304" i="12"/>
  <c r="X484" i="12"/>
  <c r="J138" i="12"/>
  <c r="P264" i="12"/>
  <c r="R34" i="12"/>
  <c r="J424" i="12"/>
  <c r="H484" i="12"/>
  <c r="Q494" i="12"/>
  <c r="N59" i="12"/>
  <c r="Q492" i="12"/>
  <c r="V366" i="12"/>
  <c r="V117" i="12"/>
  <c r="O348" i="12"/>
  <c r="T348" i="12"/>
  <c r="U348" i="12"/>
  <c r="X265" i="12"/>
  <c r="U265" i="12"/>
  <c r="L426" i="12"/>
  <c r="I426" i="12"/>
  <c r="K426" i="12"/>
  <c r="S260" i="12"/>
  <c r="R260" i="12"/>
  <c r="L260" i="12"/>
  <c r="P65" i="12"/>
  <c r="O65" i="12"/>
  <c r="K65" i="12"/>
  <c r="F378" i="12"/>
  <c r="J378" i="12"/>
  <c r="S378" i="12"/>
  <c r="L150" i="12"/>
  <c r="F150" i="12"/>
  <c r="F413" i="12"/>
  <c r="S377" i="12"/>
  <c r="P377" i="12"/>
  <c r="J274" i="12"/>
  <c r="W274" i="12"/>
  <c r="N40" i="12"/>
  <c r="K40" i="12"/>
  <c r="R470" i="12"/>
  <c r="W470" i="12"/>
  <c r="I296" i="12"/>
  <c r="H296" i="12"/>
  <c r="M284" i="12"/>
  <c r="I284" i="12"/>
  <c r="H284" i="12"/>
  <c r="M48" i="12"/>
  <c r="J48" i="12"/>
  <c r="T441" i="12"/>
  <c r="N441" i="12"/>
  <c r="J441" i="12"/>
  <c r="M327" i="12"/>
  <c r="P327" i="12"/>
  <c r="L327" i="12"/>
  <c r="M153" i="12"/>
  <c r="G153" i="12"/>
  <c r="J153" i="12"/>
  <c r="R501" i="12"/>
  <c r="G501" i="12"/>
  <c r="P388" i="12"/>
  <c r="U388" i="12"/>
  <c r="P350" i="12"/>
  <c r="V350" i="12"/>
  <c r="I350" i="12"/>
  <c r="M143" i="12"/>
  <c r="L143" i="12"/>
  <c r="O143" i="12"/>
  <c r="X480" i="12"/>
  <c r="R480" i="12"/>
  <c r="H480" i="12"/>
  <c r="L361" i="12"/>
  <c r="I260" i="12"/>
  <c r="T260" i="12"/>
  <c r="T65" i="12"/>
  <c r="G65" i="12"/>
  <c r="L65" i="12"/>
  <c r="U378" i="12"/>
  <c r="Q378" i="12"/>
  <c r="T378" i="12"/>
  <c r="V150" i="12"/>
  <c r="R150" i="12"/>
  <c r="T377" i="12"/>
  <c r="G377" i="12"/>
  <c r="Q377" i="12"/>
  <c r="N274" i="12"/>
  <c r="T274" i="12"/>
  <c r="J40" i="12"/>
  <c r="I40" i="12"/>
  <c r="I470" i="12"/>
  <c r="M470" i="12"/>
  <c r="R296" i="12"/>
  <c r="S296" i="12"/>
  <c r="N296" i="12"/>
  <c r="K284" i="12"/>
  <c r="P284" i="12"/>
  <c r="H48" i="12"/>
  <c r="U48" i="12"/>
  <c r="I48" i="12"/>
  <c r="L441" i="12"/>
  <c r="R441" i="12"/>
  <c r="T327" i="12"/>
  <c r="F327" i="12"/>
  <c r="V327" i="12"/>
  <c r="N153" i="12"/>
  <c r="V153" i="12"/>
  <c r="X501" i="12"/>
  <c r="M501" i="12"/>
  <c r="R388" i="12"/>
  <c r="F388" i="12"/>
  <c r="N350" i="12"/>
  <c r="K350" i="12"/>
  <c r="W350" i="12"/>
  <c r="K143" i="12"/>
  <c r="V143" i="12"/>
  <c r="R143" i="12"/>
  <c r="O480" i="12"/>
  <c r="M480" i="12"/>
  <c r="K480" i="12"/>
  <c r="H361" i="12"/>
  <c r="O325" i="12"/>
  <c r="H470" i="12"/>
  <c r="S470" i="12"/>
  <c r="W296" i="12"/>
  <c r="J296" i="12"/>
  <c r="F296" i="12"/>
  <c r="R284" i="12"/>
  <c r="T284" i="12"/>
  <c r="Q48" i="12"/>
  <c r="S48" i="12"/>
  <c r="X48" i="12"/>
  <c r="M441" i="12"/>
  <c r="I441" i="12"/>
  <c r="S327" i="12"/>
  <c r="Q327" i="12"/>
  <c r="F153" i="12"/>
  <c r="Q153" i="12"/>
  <c r="J501" i="12"/>
  <c r="I501" i="12"/>
  <c r="J388" i="12"/>
  <c r="N388" i="12"/>
  <c r="U350" i="12"/>
  <c r="O350" i="12"/>
  <c r="H143" i="12"/>
  <c r="S143" i="12"/>
  <c r="W480" i="12"/>
  <c r="P480" i="12"/>
  <c r="S361" i="12"/>
  <c r="R325" i="12"/>
  <c r="J348" i="12"/>
  <c r="J265" i="12"/>
  <c r="L265" i="12"/>
  <c r="F426" i="12"/>
  <c r="Q260" i="12"/>
  <c r="N65" i="12"/>
  <c r="W465" i="12"/>
  <c r="G378" i="12"/>
  <c r="S150" i="12"/>
  <c r="N150" i="12"/>
  <c r="H377" i="12"/>
  <c r="J377" i="12"/>
  <c r="O274" i="12"/>
  <c r="L274" i="12"/>
  <c r="R274" i="12"/>
  <c r="O40" i="12"/>
  <c r="Q40" i="12"/>
  <c r="S40" i="12"/>
  <c r="Q470" i="12"/>
  <c r="G470" i="12"/>
  <c r="N470" i="12"/>
  <c r="Q296" i="12"/>
  <c r="M296" i="12"/>
  <c r="S284" i="12"/>
  <c r="U284" i="12"/>
  <c r="N48" i="12"/>
  <c r="W48" i="12"/>
  <c r="K441" i="12"/>
  <c r="Q441" i="12"/>
  <c r="U327" i="12"/>
  <c r="R327" i="12"/>
  <c r="T153" i="12"/>
  <c r="P153" i="12"/>
  <c r="W501" i="12"/>
  <c r="N501" i="12"/>
  <c r="V501" i="12"/>
  <c r="Q388" i="12"/>
  <c r="H350" i="12"/>
  <c r="Q350" i="12"/>
  <c r="I143" i="12"/>
  <c r="X143" i="12"/>
  <c r="N480" i="12"/>
  <c r="T480" i="12"/>
  <c r="V361" i="12"/>
  <c r="N361" i="12"/>
  <c r="K377" i="12"/>
  <c r="G40" i="12"/>
  <c r="K470" i="12"/>
  <c r="L470" i="12"/>
  <c r="L296" i="12"/>
  <c r="J284" i="12"/>
  <c r="F48" i="12"/>
  <c r="S441" i="12"/>
  <c r="H327" i="12"/>
  <c r="I153" i="12"/>
  <c r="K501" i="12"/>
  <c r="U501" i="12"/>
  <c r="K388" i="12"/>
  <c r="I388" i="12"/>
  <c r="L350" i="12"/>
  <c r="T143" i="12"/>
  <c r="J480" i="12"/>
  <c r="M361" i="12"/>
  <c r="U361" i="12"/>
  <c r="L438" i="12"/>
  <c r="G392" i="12"/>
  <c r="X288" i="12"/>
  <c r="O420" i="12"/>
  <c r="F229" i="12"/>
  <c r="X456" i="12"/>
  <c r="U47" i="12"/>
  <c r="V340" i="12"/>
  <c r="O339" i="12"/>
  <c r="O166" i="12"/>
  <c r="X374" i="12"/>
  <c r="F500" i="12"/>
  <c r="U148" i="12"/>
  <c r="H148" i="12"/>
  <c r="R139" i="12"/>
  <c r="M142" i="12"/>
  <c r="L139" i="12"/>
  <c r="G454" i="12"/>
  <c r="W363" i="12"/>
  <c r="F454" i="12"/>
  <c r="W442" i="12"/>
  <c r="N119" i="12"/>
  <c r="X278" i="12"/>
  <c r="I363" i="12"/>
  <c r="F278" i="12"/>
  <c r="Q453" i="12"/>
  <c r="Q238" i="12"/>
  <c r="X263" i="12"/>
  <c r="J453" i="12"/>
  <c r="R238" i="12"/>
  <c r="F244" i="12"/>
  <c r="X238" i="12"/>
  <c r="F148" i="12"/>
  <c r="F453" i="12"/>
  <c r="L402" i="12"/>
  <c r="H278" i="12"/>
  <c r="S454" i="12"/>
  <c r="Q263" i="12"/>
  <c r="F442" i="12"/>
  <c r="O266" i="12"/>
  <c r="I30" i="9"/>
  <c r="M278" i="12"/>
  <c r="K278" i="12"/>
  <c r="K148" i="12"/>
  <c r="S148" i="12"/>
  <c r="T148" i="12"/>
  <c r="X453" i="12"/>
  <c r="N453" i="12"/>
  <c r="V238" i="12"/>
  <c r="F238" i="12"/>
  <c r="L454" i="12"/>
  <c r="V454" i="12"/>
  <c r="V363" i="12"/>
  <c r="R363" i="12"/>
  <c r="G139" i="12"/>
  <c r="N402" i="12"/>
  <c r="T263" i="12"/>
  <c r="N442" i="12"/>
  <c r="X430" i="12"/>
  <c r="Q142" i="12"/>
  <c r="H489" i="12"/>
  <c r="I467" i="12"/>
  <c r="R266" i="12"/>
  <c r="H453" i="12"/>
  <c r="K453" i="12"/>
  <c r="O238" i="12"/>
  <c r="L238" i="12"/>
  <c r="K363" i="12"/>
  <c r="V402" i="12"/>
  <c r="L489" i="12"/>
  <c r="W466" i="12"/>
  <c r="U453" i="12"/>
  <c r="I238" i="12"/>
  <c r="J454" i="12"/>
  <c r="U363" i="12"/>
  <c r="U442" i="12"/>
  <c r="U466" i="12"/>
  <c r="V278" i="12"/>
  <c r="N278" i="12"/>
  <c r="Q278" i="12"/>
  <c r="P148" i="12"/>
  <c r="X148" i="12"/>
  <c r="V453" i="12"/>
  <c r="W453" i="12"/>
  <c r="N238" i="12"/>
  <c r="M238" i="12"/>
  <c r="I53" i="12"/>
  <c r="W454" i="12"/>
  <c r="M454" i="12"/>
  <c r="O363" i="12"/>
  <c r="S363" i="12"/>
  <c r="H139" i="12"/>
  <c r="J139" i="12"/>
  <c r="G402" i="12"/>
  <c r="W263" i="12"/>
  <c r="K244" i="12"/>
  <c r="V148" i="12"/>
  <c r="X454" i="12"/>
  <c r="K430" i="12"/>
  <c r="W142" i="12"/>
  <c r="T278" i="12"/>
  <c r="Q148" i="12"/>
  <c r="V139" i="12"/>
  <c r="W402" i="12"/>
  <c r="F467" i="12"/>
  <c r="U278" i="12"/>
  <c r="I278" i="12"/>
  <c r="R278" i="12"/>
  <c r="N148" i="12"/>
  <c r="M148" i="12"/>
  <c r="S453" i="12"/>
  <c r="P453" i="12"/>
  <c r="F414" i="12"/>
  <c r="T238" i="12"/>
  <c r="K238" i="12"/>
  <c r="S53" i="12"/>
  <c r="O454" i="12"/>
  <c r="U454" i="12"/>
  <c r="Q363" i="12"/>
  <c r="L363" i="12"/>
  <c r="P139" i="12"/>
  <c r="K139" i="12"/>
  <c r="M402" i="12"/>
  <c r="P402" i="12"/>
  <c r="K263" i="12"/>
  <c r="W244" i="12"/>
  <c r="X275" i="12"/>
  <c r="H303" i="12"/>
  <c r="L148" i="12"/>
  <c r="W238" i="12"/>
  <c r="S139" i="12"/>
  <c r="P278" i="12"/>
  <c r="L453" i="12"/>
  <c r="G238" i="12"/>
  <c r="Q454" i="12"/>
  <c r="U139" i="12"/>
  <c r="O278" i="12"/>
  <c r="S278" i="12"/>
  <c r="L278" i="12"/>
  <c r="G148" i="12"/>
  <c r="O148" i="12"/>
  <c r="G453" i="12"/>
  <c r="R453" i="12"/>
  <c r="T453" i="12"/>
  <c r="S414" i="12"/>
  <c r="U238" i="12"/>
  <c r="H238" i="12"/>
  <c r="I454" i="12"/>
  <c r="N454" i="12"/>
  <c r="M363" i="12"/>
  <c r="T363" i="12"/>
  <c r="Q139" i="12"/>
  <c r="T139" i="12"/>
  <c r="I402" i="12"/>
  <c r="Q402" i="12"/>
  <c r="M263" i="12"/>
  <c r="J244" i="12"/>
  <c r="R275" i="12"/>
  <c r="Q303" i="12"/>
  <c r="J278" i="12"/>
  <c r="W148" i="12"/>
  <c r="T454" i="12"/>
  <c r="G363" i="12"/>
  <c r="H244" i="12"/>
  <c r="J148" i="12"/>
  <c r="J363" i="12"/>
  <c r="I244" i="12"/>
  <c r="G278" i="12"/>
  <c r="R148" i="12"/>
  <c r="O453" i="12"/>
  <c r="M453" i="12"/>
  <c r="S238" i="12"/>
  <c r="J238" i="12"/>
  <c r="X115" i="12"/>
  <c r="P454" i="12"/>
  <c r="I139" i="12"/>
  <c r="M442" i="12"/>
  <c r="G275" i="12"/>
  <c r="T303" i="12"/>
  <c r="O326" i="12"/>
  <c r="I119" i="12"/>
  <c r="G241" i="12"/>
  <c r="O151" i="12"/>
  <c r="R241" i="12"/>
  <c r="O364" i="12"/>
  <c r="R108" i="12"/>
  <c r="X163" i="12"/>
  <c r="V508" i="12"/>
  <c r="O361" i="12"/>
  <c r="X361" i="12"/>
  <c r="K328" i="12"/>
  <c r="W416" i="12"/>
  <c r="X444" i="12"/>
  <c r="J404" i="12"/>
  <c r="X452" i="12"/>
  <c r="H165" i="12"/>
  <c r="O432" i="12"/>
  <c r="U400" i="12"/>
  <c r="T268" i="12"/>
  <c r="H137" i="12"/>
  <c r="K444" i="12"/>
  <c r="X404" i="12"/>
  <c r="S390" i="12"/>
  <c r="Q165" i="12"/>
  <c r="M268" i="12"/>
  <c r="L400" i="12"/>
  <c r="S452" i="12"/>
  <c r="G416" i="12"/>
  <c r="K432" i="12"/>
  <c r="U431" i="12"/>
  <c r="O290" i="12"/>
  <c r="R432" i="12"/>
  <c r="H431" i="12"/>
  <c r="N468" i="12"/>
  <c r="P230" i="12"/>
  <c r="X468" i="12"/>
  <c r="Q232" i="12"/>
  <c r="U379" i="12"/>
  <c r="G230" i="12"/>
  <c r="I103" i="12"/>
  <c r="M379" i="12"/>
  <c r="T137" i="12"/>
  <c r="G231" i="12"/>
  <c r="F285" i="12"/>
  <c r="I116" i="12"/>
  <c r="U390" i="12"/>
  <c r="F379" i="12"/>
  <c r="G137" i="12"/>
  <c r="R231" i="12"/>
  <c r="R285" i="12"/>
  <c r="R116" i="12"/>
  <c r="O390" i="12"/>
  <c r="M289" i="12"/>
  <c r="O452" i="12"/>
  <c r="I416" i="12"/>
  <c r="P379" i="12"/>
  <c r="M231" i="12"/>
  <c r="I285" i="12"/>
  <c r="J390" i="12"/>
  <c r="M165" i="12"/>
  <c r="W431" i="12"/>
  <c r="X400" i="12"/>
  <c r="V103" i="12"/>
  <c r="H452" i="12"/>
  <c r="P452" i="12"/>
  <c r="O416" i="12"/>
  <c r="Q416" i="12"/>
  <c r="R379" i="12"/>
  <c r="G379" i="12"/>
  <c r="V379" i="12"/>
  <c r="I137" i="12"/>
  <c r="K137" i="12"/>
  <c r="R444" i="12"/>
  <c r="Q444" i="12"/>
  <c r="L404" i="12"/>
  <c r="T404" i="12"/>
  <c r="J231" i="12"/>
  <c r="U231" i="12"/>
  <c r="M432" i="12"/>
  <c r="J432" i="12"/>
  <c r="V432" i="12"/>
  <c r="T285" i="12"/>
  <c r="W285" i="12"/>
  <c r="X116" i="12"/>
  <c r="O116" i="12"/>
  <c r="X390" i="12"/>
  <c r="I390" i="12"/>
  <c r="N230" i="12"/>
  <c r="I230" i="12"/>
  <c r="V165" i="12"/>
  <c r="S165" i="12"/>
  <c r="I431" i="12"/>
  <c r="O431" i="12"/>
  <c r="X268" i="12"/>
  <c r="N268" i="12"/>
  <c r="K400" i="12"/>
  <c r="M400" i="12"/>
  <c r="T118" i="12"/>
  <c r="K468" i="12"/>
  <c r="I468" i="12"/>
  <c r="I290" i="12"/>
  <c r="M103" i="12"/>
  <c r="L232" i="12"/>
  <c r="V404" i="12"/>
  <c r="S379" i="12"/>
  <c r="X137" i="12"/>
  <c r="G444" i="12"/>
  <c r="N285" i="12"/>
  <c r="X230" i="12"/>
  <c r="K431" i="12"/>
  <c r="F452" i="12"/>
  <c r="N452" i="12"/>
  <c r="J452" i="12"/>
  <c r="N416" i="12"/>
  <c r="J416" i="12"/>
  <c r="S416" i="12"/>
  <c r="O379" i="12"/>
  <c r="T379" i="12"/>
  <c r="Q137" i="12"/>
  <c r="O137" i="12"/>
  <c r="W137" i="12"/>
  <c r="J444" i="12"/>
  <c r="S444" i="12"/>
  <c r="H444" i="12"/>
  <c r="N404" i="12"/>
  <c r="R404" i="12"/>
  <c r="W231" i="12"/>
  <c r="N231" i="12"/>
  <c r="S231" i="12"/>
  <c r="X432" i="12"/>
  <c r="L432" i="12"/>
  <c r="L285" i="12"/>
  <c r="G285" i="12"/>
  <c r="J116" i="12"/>
  <c r="G116" i="12"/>
  <c r="N390" i="12"/>
  <c r="P390" i="12"/>
  <c r="T390" i="12"/>
  <c r="U230" i="12"/>
  <c r="Q230" i="12"/>
  <c r="T165" i="12"/>
  <c r="K165" i="12"/>
  <c r="I165" i="12"/>
  <c r="G431" i="12"/>
  <c r="L431" i="12"/>
  <c r="O268" i="12"/>
  <c r="W268" i="12"/>
  <c r="W400" i="12"/>
  <c r="G400" i="12"/>
  <c r="G287" i="12"/>
  <c r="L468" i="12"/>
  <c r="G290" i="12"/>
  <c r="F226" i="12"/>
  <c r="S103" i="12"/>
  <c r="J428" i="12"/>
  <c r="F289" i="12"/>
  <c r="N232" i="12"/>
  <c r="U232" i="12"/>
  <c r="V452" i="12"/>
  <c r="S137" i="12"/>
  <c r="Q432" i="12"/>
  <c r="H116" i="12"/>
  <c r="V390" i="12"/>
  <c r="F230" i="12"/>
  <c r="J165" i="12"/>
  <c r="S232" i="12"/>
  <c r="T452" i="12"/>
  <c r="G452" i="12"/>
  <c r="U452" i="12"/>
  <c r="X416" i="12"/>
  <c r="K416" i="12"/>
  <c r="R416" i="12"/>
  <c r="W379" i="12"/>
  <c r="K379" i="12"/>
  <c r="U137" i="12"/>
  <c r="J137" i="12"/>
  <c r="F444" i="12"/>
  <c r="N444" i="12"/>
  <c r="L444" i="12"/>
  <c r="Q404" i="12"/>
  <c r="S404" i="12"/>
  <c r="W404" i="12"/>
  <c r="P231" i="12"/>
  <c r="Q231" i="12"/>
  <c r="X231" i="12"/>
  <c r="N432" i="12"/>
  <c r="P432" i="12"/>
  <c r="S285" i="12"/>
  <c r="V285" i="12"/>
  <c r="U285" i="12"/>
  <c r="W116" i="12"/>
  <c r="M116" i="12"/>
  <c r="F390" i="12"/>
  <c r="G390" i="12"/>
  <c r="M230" i="12"/>
  <c r="W230" i="12"/>
  <c r="L165" i="12"/>
  <c r="O165" i="12"/>
  <c r="X165" i="12"/>
  <c r="P431" i="12"/>
  <c r="R431" i="12"/>
  <c r="S268" i="12"/>
  <c r="K268" i="12"/>
  <c r="U268" i="12"/>
  <c r="O400" i="12"/>
  <c r="H400" i="12"/>
  <c r="P468" i="12"/>
  <c r="T468" i="12"/>
  <c r="W290" i="12"/>
  <c r="M226" i="12"/>
  <c r="Q103" i="12"/>
  <c r="R289" i="12"/>
  <c r="K232" i="12"/>
  <c r="T232" i="12"/>
  <c r="W452" i="12"/>
  <c r="U416" i="12"/>
  <c r="Q379" i="12"/>
  <c r="I444" i="12"/>
  <c r="W432" i="12"/>
  <c r="W165" i="12"/>
  <c r="H268" i="12"/>
  <c r="Q468" i="12"/>
  <c r="G226" i="12"/>
  <c r="R452" i="12"/>
  <c r="M452" i="12"/>
  <c r="H416" i="12"/>
  <c r="V416" i="12"/>
  <c r="M416" i="12"/>
  <c r="J379" i="12"/>
  <c r="H379" i="12"/>
  <c r="F137" i="12"/>
  <c r="V137" i="12"/>
  <c r="M444" i="12"/>
  <c r="W444" i="12"/>
  <c r="O444" i="12"/>
  <c r="U404" i="12"/>
  <c r="P404" i="12"/>
  <c r="F404" i="12"/>
  <c r="L231" i="12"/>
  <c r="K231" i="12"/>
  <c r="T231" i="12"/>
  <c r="I432" i="12"/>
  <c r="S432" i="12"/>
  <c r="J285" i="12"/>
  <c r="X285" i="12"/>
  <c r="P285" i="12"/>
  <c r="U116" i="12"/>
  <c r="K116" i="12"/>
  <c r="Q116" i="12"/>
  <c r="I493" i="12"/>
  <c r="K390" i="12"/>
  <c r="Q390" i="12"/>
  <c r="T230" i="12"/>
  <c r="H230" i="12"/>
  <c r="N165" i="12"/>
  <c r="P165" i="12"/>
  <c r="M431" i="12"/>
  <c r="N431" i="12"/>
  <c r="V431" i="12"/>
  <c r="Q268" i="12"/>
  <c r="P268" i="12"/>
  <c r="F268" i="12"/>
  <c r="Q400" i="12"/>
  <c r="N400" i="12"/>
  <c r="P400" i="12"/>
  <c r="S468" i="12"/>
  <c r="O468" i="12"/>
  <c r="H290" i="12"/>
  <c r="V226" i="12"/>
  <c r="R103" i="12"/>
  <c r="W232" i="12"/>
  <c r="T400" i="12"/>
  <c r="T290" i="12"/>
  <c r="I289" i="12"/>
  <c r="I452" i="12"/>
  <c r="K452" i="12"/>
  <c r="T416" i="12"/>
  <c r="P416" i="12"/>
  <c r="I379" i="12"/>
  <c r="L379" i="12"/>
  <c r="M137" i="12"/>
  <c r="R137" i="12"/>
  <c r="V444" i="12"/>
  <c r="P444" i="12"/>
  <c r="I404" i="12"/>
  <c r="H404" i="12"/>
  <c r="K404" i="12"/>
  <c r="H231" i="12"/>
  <c r="F231" i="12"/>
  <c r="G432" i="12"/>
  <c r="T432" i="12"/>
  <c r="H285" i="12"/>
  <c r="Q285" i="12"/>
  <c r="O285" i="12"/>
  <c r="F116" i="12"/>
  <c r="N116" i="12"/>
  <c r="V116" i="12"/>
  <c r="R493" i="12"/>
  <c r="W390" i="12"/>
  <c r="H390" i="12"/>
  <c r="L230" i="12"/>
  <c r="O230" i="12"/>
  <c r="F165" i="12"/>
  <c r="R165" i="12"/>
  <c r="X431" i="12"/>
  <c r="S431" i="12"/>
  <c r="J431" i="12"/>
  <c r="I268" i="12"/>
  <c r="G268" i="12"/>
  <c r="R268" i="12"/>
  <c r="S400" i="12"/>
  <c r="F400" i="12"/>
  <c r="R400" i="12"/>
  <c r="F468" i="12"/>
  <c r="G468" i="12"/>
  <c r="Q290" i="12"/>
  <c r="X103" i="12"/>
  <c r="N103" i="12"/>
  <c r="O232" i="12"/>
  <c r="N137" i="12"/>
  <c r="G404" i="12"/>
  <c r="V231" i="12"/>
  <c r="S116" i="12"/>
  <c r="M390" i="12"/>
  <c r="V268" i="12"/>
  <c r="Q452" i="12"/>
  <c r="F416" i="12"/>
  <c r="X379" i="12"/>
  <c r="L137" i="12"/>
  <c r="U444" i="12"/>
  <c r="M404" i="12"/>
  <c r="O231" i="12"/>
  <c r="U432" i="12"/>
  <c r="H432" i="12"/>
  <c r="M285" i="12"/>
  <c r="L116" i="12"/>
  <c r="P116" i="12"/>
  <c r="X493" i="12"/>
  <c r="L390" i="12"/>
  <c r="R230" i="12"/>
  <c r="J230" i="12"/>
  <c r="K230" i="12"/>
  <c r="U165" i="12"/>
  <c r="F431" i="12"/>
  <c r="Q431" i="12"/>
  <c r="L268" i="12"/>
  <c r="J400" i="12"/>
  <c r="I400" i="12"/>
  <c r="L118" i="12"/>
  <c r="V468" i="12"/>
  <c r="W468" i="12"/>
  <c r="N290" i="12"/>
  <c r="R290" i="12"/>
  <c r="U103" i="12"/>
  <c r="L103" i="12"/>
  <c r="V232" i="12"/>
  <c r="T336" i="12"/>
  <c r="S336" i="12"/>
  <c r="R105" i="12"/>
  <c r="Q405" i="12"/>
  <c r="H405" i="12"/>
  <c r="T457" i="12"/>
  <c r="F405" i="12"/>
  <c r="M336" i="12"/>
  <c r="O226" i="12"/>
  <c r="T226" i="12"/>
  <c r="O405" i="12"/>
  <c r="R336" i="12"/>
  <c r="W476" i="12"/>
  <c r="Q226" i="12"/>
  <c r="P226" i="12"/>
  <c r="J225" i="12"/>
  <c r="I405" i="12"/>
  <c r="I336" i="12"/>
  <c r="J365" i="12"/>
  <c r="W336" i="12"/>
  <c r="L405" i="12"/>
  <c r="M405" i="12"/>
  <c r="U226" i="12"/>
  <c r="J226" i="12"/>
  <c r="K442" i="12"/>
  <c r="T275" i="12"/>
  <c r="P338" i="12"/>
  <c r="X142" i="12"/>
  <c r="G338" i="12"/>
  <c r="X326" i="12"/>
  <c r="P288" i="12"/>
  <c r="P114" i="12"/>
  <c r="N438" i="12"/>
  <c r="S102" i="12"/>
  <c r="Q478" i="12"/>
  <c r="H392" i="12"/>
  <c r="K505" i="12"/>
  <c r="K420" i="12"/>
  <c r="W297" i="12"/>
  <c r="K47" i="12"/>
  <c r="V477" i="12"/>
  <c r="X340" i="12"/>
  <c r="P107" i="12"/>
  <c r="O456" i="12"/>
  <c r="P339" i="12"/>
  <c r="T166" i="12"/>
  <c r="N508" i="12"/>
  <c r="I374" i="12"/>
  <c r="W154" i="12"/>
  <c r="I500" i="12"/>
  <c r="L349" i="12"/>
  <c r="V362" i="12"/>
  <c r="F102" i="12"/>
  <c r="F478" i="12"/>
  <c r="I392" i="12"/>
  <c r="L229" i="12"/>
  <c r="P297" i="12"/>
  <c r="J47" i="12"/>
  <c r="F477" i="12"/>
  <c r="I107" i="12"/>
  <c r="J456" i="12"/>
  <c r="W339" i="12"/>
  <c r="G166" i="12"/>
  <c r="G508" i="12"/>
  <c r="S374" i="12"/>
  <c r="Q154" i="12"/>
  <c r="T500" i="12"/>
  <c r="J349" i="12"/>
  <c r="M362" i="12"/>
  <c r="T438" i="12"/>
  <c r="M102" i="12"/>
  <c r="P478" i="12"/>
  <c r="F392" i="12"/>
  <c r="S229" i="12"/>
  <c r="N420" i="12"/>
  <c r="G297" i="12"/>
  <c r="S47" i="12"/>
  <c r="H477" i="12"/>
  <c r="S340" i="12"/>
  <c r="J107" i="12"/>
  <c r="H456" i="12"/>
  <c r="T339" i="12"/>
  <c r="K166" i="12"/>
  <c r="I508" i="12"/>
  <c r="V374" i="12"/>
  <c r="J154" i="12"/>
  <c r="N500" i="12"/>
  <c r="H349" i="12"/>
  <c r="W362" i="12"/>
  <c r="I288" i="12"/>
  <c r="V114" i="12"/>
  <c r="J438" i="12"/>
  <c r="H102" i="12"/>
  <c r="N392" i="12"/>
  <c r="X229" i="12"/>
  <c r="O505" i="12"/>
  <c r="R420" i="12"/>
  <c r="L297" i="12"/>
  <c r="X477" i="12"/>
  <c r="L340" i="12"/>
  <c r="T107" i="12"/>
  <c r="U456" i="12"/>
  <c r="K339" i="12"/>
  <c r="J166" i="12"/>
  <c r="L508" i="12"/>
  <c r="N374" i="12"/>
  <c r="R154" i="12"/>
  <c r="V500" i="12"/>
  <c r="W349" i="12"/>
  <c r="Q362" i="12"/>
  <c r="O288" i="12"/>
  <c r="U114" i="12"/>
  <c r="I438" i="12"/>
  <c r="Q102" i="12"/>
  <c r="W478" i="12"/>
  <c r="P392" i="12"/>
  <c r="H229" i="12"/>
  <c r="Q505" i="12"/>
  <c r="I420" i="12"/>
  <c r="I297" i="12"/>
  <c r="L477" i="12"/>
  <c r="M340" i="12"/>
  <c r="Q107" i="12"/>
  <c r="F456" i="12"/>
  <c r="M339" i="12"/>
  <c r="T508" i="12"/>
  <c r="H374" i="12"/>
  <c r="T154" i="12"/>
  <c r="K500" i="12"/>
  <c r="K349" i="12"/>
  <c r="S362" i="12"/>
  <c r="S288" i="12"/>
  <c r="R114" i="12"/>
  <c r="R438" i="12"/>
  <c r="J102" i="12"/>
  <c r="T478" i="12"/>
  <c r="S392" i="12"/>
  <c r="G229" i="12"/>
  <c r="V505" i="12"/>
  <c r="Q420" i="12"/>
  <c r="O297" i="12"/>
  <c r="T47" i="12"/>
  <c r="O477" i="12"/>
  <c r="I340" i="12"/>
  <c r="F107" i="12"/>
  <c r="S456" i="12"/>
  <c r="U339" i="12"/>
  <c r="U166" i="12"/>
  <c r="M508" i="12"/>
  <c r="L374" i="12"/>
  <c r="N154" i="12"/>
  <c r="X500" i="12"/>
  <c r="T349" i="12"/>
  <c r="R362" i="12"/>
  <c r="N288" i="12"/>
  <c r="Q114" i="12"/>
  <c r="W438" i="12"/>
  <c r="I102" i="12"/>
  <c r="H478" i="12"/>
  <c r="R392" i="12"/>
  <c r="W229" i="12"/>
  <c r="J505" i="12"/>
  <c r="F420" i="12"/>
  <c r="J297" i="12"/>
  <c r="M47" i="12"/>
  <c r="N477" i="12"/>
  <c r="O340" i="12"/>
  <c r="W456" i="12"/>
  <c r="L339" i="12"/>
  <c r="M166" i="12"/>
  <c r="F508" i="12"/>
  <c r="R374" i="12"/>
  <c r="V154" i="12"/>
  <c r="U500" i="12"/>
  <c r="V349" i="12"/>
  <c r="H356" i="12"/>
  <c r="M101" i="12"/>
  <c r="M439" i="12"/>
  <c r="J280" i="12"/>
  <c r="T272" i="12"/>
  <c r="L396" i="12"/>
  <c r="P417" i="12"/>
  <c r="H228" i="12"/>
  <c r="W289" i="12"/>
  <c r="X439" i="12"/>
  <c r="S439" i="12"/>
  <c r="L303" i="12"/>
  <c r="K290" i="12"/>
  <c r="V290" i="12"/>
  <c r="S290" i="12"/>
  <c r="L226" i="12"/>
  <c r="K226" i="12"/>
  <c r="X226" i="12"/>
  <c r="L119" i="12"/>
  <c r="W103" i="12"/>
  <c r="O103" i="12"/>
  <c r="W467" i="12"/>
  <c r="T289" i="12"/>
  <c r="N289" i="12"/>
  <c r="H289" i="12"/>
  <c r="M232" i="12"/>
  <c r="J232" i="12"/>
  <c r="M430" i="12"/>
  <c r="K489" i="12"/>
  <c r="U326" i="12"/>
  <c r="M290" i="12"/>
  <c r="X290" i="12"/>
  <c r="L290" i="12"/>
  <c r="R226" i="12"/>
  <c r="I226" i="12"/>
  <c r="T103" i="12"/>
  <c r="K103" i="12"/>
  <c r="K289" i="12"/>
  <c r="O289" i="12"/>
  <c r="V289" i="12"/>
  <c r="G232" i="12"/>
  <c r="I232" i="12"/>
  <c r="V230" i="12"/>
  <c r="Q430" i="12"/>
  <c r="S287" i="12"/>
  <c r="P118" i="12"/>
  <c r="R489" i="12"/>
  <c r="R468" i="12"/>
  <c r="M468" i="12"/>
  <c r="J468" i="12"/>
  <c r="J290" i="12"/>
  <c r="F290" i="12"/>
  <c r="N226" i="12"/>
  <c r="W226" i="12"/>
  <c r="H103" i="12"/>
  <c r="F103" i="12"/>
  <c r="J103" i="12"/>
  <c r="F439" i="12"/>
  <c r="S289" i="12"/>
  <c r="U289" i="12"/>
  <c r="P232" i="12"/>
  <c r="F232" i="12"/>
  <c r="X232" i="12"/>
  <c r="L289" i="12"/>
  <c r="P289" i="12"/>
  <c r="H468" i="12"/>
  <c r="U290" i="12"/>
  <c r="S226" i="12"/>
  <c r="P103" i="12"/>
  <c r="X428" i="12"/>
  <c r="J289" i="12"/>
  <c r="Q289" i="12"/>
  <c r="G266" i="12"/>
  <c r="H232" i="12"/>
  <c r="X289" i="12"/>
  <c r="M149" i="12"/>
  <c r="G113" i="12"/>
  <c r="I373" i="12"/>
  <c r="T504" i="12"/>
  <c r="R328" i="12"/>
  <c r="S376" i="12"/>
  <c r="V376" i="12"/>
  <c r="T372" i="12"/>
  <c r="J343" i="12"/>
  <c r="R262" i="12"/>
  <c r="U439" i="12"/>
  <c r="V372" i="12"/>
  <c r="L343" i="12"/>
  <c r="W224" i="12"/>
  <c r="N262" i="12"/>
  <c r="P439" i="12"/>
  <c r="L224" i="12"/>
  <c r="T436" i="12"/>
  <c r="K429" i="12"/>
  <c r="M261" i="12"/>
  <c r="H439" i="12"/>
  <c r="U113" i="12"/>
  <c r="K373" i="12"/>
  <c r="L261" i="12"/>
  <c r="I439" i="12"/>
  <c r="F243" i="12"/>
  <c r="H488" i="12"/>
  <c r="X362" i="12"/>
  <c r="L362" i="12"/>
  <c r="J362" i="12"/>
  <c r="G343" i="12"/>
  <c r="V332" i="12"/>
  <c r="J288" i="12"/>
  <c r="V288" i="12"/>
  <c r="J224" i="12"/>
  <c r="F114" i="12"/>
  <c r="K114" i="12"/>
  <c r="H438" i="12"/>
  <c r="P438" i="12"/>
  <c r="H149" i="12"/>
  <c r="V102" i="12"/>
  <c r="X102" i="12"/>
  <c r="L102" i="12"/>
  <c r="G478" i="12"/>
  <c r="M478" i="12"/>
  <c r="O392" i="12"/>
  <c r="K392" i="12"/>
  <c r="V392" i="12"/>
  <c r="J229" i="12"/>
  <c r="K229" i="12"/>
  <c r="O229" i="12"/>
  <c r="S505" i="12"/>
  <c r="L505" i="12"/>
  <c r="X420" i="12"/>
  <c r="L420" i="12"/>
  <c r="Q297" i="12"/>
  <c r="U297" i="12"/>
  <c r="X297" i="12"/>
  <c r="L47" i="12"/>
  <c r="N47" i="12"/>
  <c r="G477" i="12"/>
  <c r="K477" i="12"/>
  <c r="M477" i="12"/>
  <c r="K340" i="12"/>
  <c r="N340" i="12"/>
  <c r="X107" i="12"/>
  <c r="O107" i="12"/>
  <c r="V107" i="12"/>
  <c r="P456" i="12"/>
  <c r="Q456" i="12"/>
  <c r="M376" i="12"/>
  <c r="R339" i="12"/>
  <c r="X339" i="12"/>
  <c r="S339" i="12"/>
  <c r="P166" i="12"/>
  <c r="X166" i="12"/>
  <c r="W508" i="12"/>
  <c r="X508" i="12"/>
  <c r="Q508" i="12"/>
  <c r="F374" i="12"/>
  <c r="K374" i="12"/>
  <c r="J374" i="12"/>
  <c r="S154" i="12"/>
  <c r="F154" i="12"/>
  <c r="X154" i="12"/>
  <c r="S500" i="12"/>
  <c r="R500" i="12"/>
  <c r="J500" i="12"/>
  <c r="K439" i="12"/>
  <c r="V439" i="12"/>
  <c r="O349" i="12"/>
  <c r="Q349" i="12"/>
  <c r="X349" i="12"/>
  <c r="F362" i="12"/>
  <c r="O362" i="12"/>
  <c r="K362" i="12"/>
  <c r="Q288" i="12"/>
  <c r="U288" i="12"/>
  <c r="O114" i="12"/>
  <c r="W114" i="12"/>
  <c r="M504" i="12"/>
  <c r="V438" i="12"/>
  <c r="X438" i="12"/>
  <c r="M438" i="12"/>
  <c r="J276" i="12"/>
  <c r="O102" i="12"/>
  <c r="R102" i="12"/>
  <c r="J478" i="12"/>
  <c r="I478" i="12"/>
  <c r="O478" i="12"/>
  <c r="X392" i="12"/>
  <c r="U392" i="12"/>
  <c r="I229" i="12"/>
  <c r="N229" i="12"/>
  <c r="P229" i="12"/>
  <c r="N505" i="12"/>
  <c r="T505" i="12"/>
  <c r="P505" i="12"/>
  <c r="W455" i="12"/>
  <c r="P420" i="12"/>
  <c r="W420" i="12"/>
  <c r="S420" i="12"/>
  <c r="N324" i="12"/>
  <c r="M297" i="12"/>
  <c r="F297" i="12"/>
  <c r="R47" i="12"/>
  <c r="V47" i="12"/>
  <c r="W477" i="12"/>
  <c r="U477" i="12"/>
  <c r="J340" i="12"/>
  <c r="Q340" i="12"/>
  <c r="G107" i="12"/>
  <c r="K107" i="12"/>
  <c r="R107" i="12"/>
  <c r="T491" i="12"/>
  <c r="N456" i="12"/>
  <c r="M456" i="12"/>
  <c r="H339" i="12"/>
  <c r="F339" i="12"/>
  <c r="N166" i="12"/>
  <c r="Q166" i="12"/>
  <c r="J50" i="12"/>
  <c r="K508" i="12"/>
  <c r="J508" i="12"/>
  <c r="V429" i="12"/>
  <c r="O374" i="12"/>
  <c r="P374" i="12"/>
  <c r="U154" i="12"/>
  <c r="O154" i="12"/>
  <c r="H500" i="12"/>
  <c r="G500" i="12"/>
  <c r="Q439" i="12"/>
  <c r="W439" i="12"/>
  <c r="P349" i="12"/>
  <c r="F349" i="12"/>
  <c r="F488" i="12"/>
  <c r="P362" i="12"/>
  <c r="I362" i="12"/>
  <c r="K288" i="12"/>
  <c r="W288" i="12"/>
  <c r="F288" i="12"/>
  <c r="G114" i="12"/>
  <c r="M114" i="12"/>
  <c r="J114" i="12"/>
  <c r="O438" i="12"/>
  <c r="K438" i="12"/>
  <c r="Q438" i="12"/>
  <c r="V276" i="12"/>
  <c r="N102" i="12"/>
  <c r="P102" i="12"/>
  <c r="S506" i="12"/>
  <c r="U478" i="12"/>
  <c r="N478" i="12"/>
  <c r="K478" i="12"/>
  <c r="W392" i="12"/>
  <c r="T392" i="12"/>
  <c r="U229" i="12"/>
  <c r="R229" i="12"/>
  <c r="X46" i="12"/>
  <c r="U505" i="12"/>
  <c r="G505" i="12"/>
  <c r="H505" i="12"/>
  <c r="P455" i="12"/>
  <c r="G420" i="12"/>
  <c r="U420" i="12"/>
  <c r="J420" i="12"/>
  <c r="L324" i="12"/>
  <c r="T297" i="12"/>
  <c r="V297" i="12"/>
  <c r="Q47" i="12"/>
  <c r="F47" i="12"/>
  <c r="X47" i="12"/>
  <c r="P477" i="12"/>
  <c r="R477" i="12"/>
  <c r="U340" i="12"/>
  <c r="H340" i="12"/>
  <c r="M107" i="12"/>
  <c r="L107" i="12"/>
  <c r="K479" i="12"/>
  <c r="L456" i="12"/>
  <c r="K456" i="12"/>
  <c r="Q339" i="12"/>
  <c r="G339" i="12"/>
  <c r="L166" i="12"/>
  <c r="I166" i="12"/>
  <c r="O50" i="12"/>
  <c r="O508" i="12"/>
  <c r="U508" i="12"/>
  <c r="U374" i="12"/>
  <c r="Q374" i="12"/>
  <c r="L154" i="12"/>
  <c r="H154" i="12"/>
  <c r="L500" i="12"/>
  <c r="W500" i="12"/>
  <c r="N439" i="12"/>
  <c r="O439" i="12"/>
  <c r="R349" i="12"/>
  <c r="M349" i="12"/>
  <c r="U362" i="12"/>
  <c r="N362" i="12"/>
  <c r="R288" i="12"/>
  <c r="M288" i="12"/>
  <c r="H288" i="12"/>
  <c r="N114" i="12"/>
  <c r="T114" i="12"/>
  <c r="X114" i="12"/>
  <c r="U438" i="12"/>
  <c r="S438" i="12"/>
  <c r="L276" i="12"/>
  <c r="U102" i="12"/>
  <c r="T102" i="12"/>
  <c r="P506" i="12"/>
  <c r="R478" i="12"/>
  <c r="V478" i="12"/>
  <c r="J392" i="12"/>
  <c r="M392" i="12"/>
  <c r="M229" i="12"/>
  <c r="Q229" i="12"/>
  <c r="P46" i="12"/>
  <c r="F505" i="12"/>
  <c r="W505" i="12"/>
  <c r="R505" i="12"/>
  <c r="O455" i="12"/>
  <c r="H420" i="12"/>
  <c r="V420" i="12"/>
  <c r="Q324" i="12"/>
  <c r="R297" i="12"/>
  <c r="K297" i="12"/>
  <c r="G47" i="12"/>
  <c r="O47" i="12"/>
  <c r="I47" i="12"/>
  <c r="I477" i="12"/>
  <c r="S477" i="12"/>
  <c r="T340" i="12"/>
  <c r="P340" i="12"/>
  <c r="G340" i="12"/>
  <c r="H107" i="12"/>
  <c r="N107" i="12"/>
  <c r="N479" i="12"/>
  <c r="V456" i="12"/>
  <c r="R456" i="12"/>
  <c r="J339" i="12"/>
  <c r="V339" i="12"/>
  <c r="W166" i="12"/>
  <c r="F166" i="12"/>
  <c r="S166" i="12"/>
  <c r="S508" i="12"/>
  <c r="R508" i="12"/>
  <c r="G374" i="12"/>
  <c r="W374" i="12"/>
  <c r="M154" i="12"/>
  <c r="G154" i="12"/>
  <c r="Q500" i="12"/>
  <c r="O500" i="12"/>
  <c r="R490" i="12"/>
  <c r="P459" i="12"/>
  <c r="J439" i="12"/>
  <c r="G439" i="12"/>
  <c r="G349" i="12"/>
  <c r="S349" i="12"/>
  <c r="T362" i="12"/>
  <c r="T288" i="12"/>
  <c r="G288" i="12"/>
  <c r="L114" i="12"/>
  <c r="S114" i="12"/>
  <c r="G438" i="12"/>
  <c r="G102" i="12"/>
  <c r="X478" i="12"/>
  <c r="Q392" i="12"/>
  <c r="L328" i="12"/>
  <c r="T229" i="12"/>
  <c r="V46" i="12"/>
  <c r="M505" i="12"/>
  <c r="M420" i="12"/>
  <c r="N297" i="12"/>
  <c r="P47" i="12"/>
  <c r="H47" i="12"/>
  <c r="Q477" i="12"/>
  <c r="R340" i="12"/>
  <c r="F340" i="12"/>
  <c r="U107" i="12"/>
  <c r="G456" i="12"/>
  <c r="T456" i="12"/>
  <c r="I339" i="12"/>
  <c r="U262" i="12"/>
  <c r="V166" i="12"/>
  <c r="H166" i="12"/>
  <c r="P508" i="12"/>
  <c r="M374" i="12"/>
  <c r="S261" i="12"/>
  <c r="K154" i="12"/>
  <c r="P500" i="12"/>
  <c r="R439" i="12"/>
  <c r="L439" i="12"/>
  <c r="N349" i="12"/>
  <c r="R343" i="12"/>
  <c r="O343" i="12"/>
  <c r="V224" i="12"/>
  <c r="R224" i="12"/>
  <c r="K504" i="12"/>
  <c r="G504" i="12"/>
  <c r="Q343" i="12"/>
  <c r="V343" i="12"/>
  <c r="X224" i="12"/>
  <c r="S224" i="12"/>
  <c r="L504" i="12"/>
  <c r="J504" i="12"/>
  <c r="Q149" i="12"/>
  <c r="P149" i="12"/>
  <c r="U506" i="12"/>
  <c r="H506" i="12"/>
  <c r="X436" i="12"/>
  <c r="I328" i="12"/>
  <c r="T328" i="12"/>
  <c r="P328" i="12"/>
  <c r="J46" i="12"/>
  <c r="Q46" i="12"/>
  <c r="U46" i="12"/>
  <c r="U455" i="12"/>
  <c r="K455" i="12"/>
  <c r="H455" i="12"/>
  <c r="J324" i="12"/>
  <c r="T324" i="12"/>
  <c r="H324" i="12"/>
  <c r="J113" i="12"/>
  <c r="K113" i="12"/>
  <c r="O373" i="12"/>
  <c r="X373" i="12"/>
  <c r="S479" i="12"/>
  <c r="L479" i="12"/>
  <c r="O376" i="12"/>
  <c r="N376" i="12"/>
  <c r="G262" i="12"/>
  <c r="F262" i="12"/>
  <c r="K262" i="12"/>
  <c r="M50" i="12"/>
  <c r="L50" i="12"/>
  <c r="W429" i="12"/>
  <c r="H429" i="12"/>
  <c r="K261" i="12"/>
  <c r="U261" i="12"/>
  <c r="K490" i="12"/>
  <c r="Q372" i="12"/>
  <c r="F372" i="12"/>
  <c r="M112" i="12"/>
  <c r="X343" i="12"/>
  <c r="S343" i="12"/>
  <c r="N343" i="12"/>
  <c r="K224" i="12"/>
  <c r="P224" i="12"/>
  <c r="F224" i="12"/>
  <c r="R504" i="12"/>
  <c r="N504" i="12"/>
  <c r="N149" i="12"/>
  <c r="R149" i="12"/>
  <c r="K506" i="12"/>
  <c r="Q506" i="12"/>
  <c r="T506" i="12"/>
  <c r="Q328" i="12"/>
  <c r="V328" i="12"/>
  <c r="R46" i="12"/>
  <c r="N46" i="12"/>
  <c r="F46" i="12"/>
  <c r="L455" i="12"/>
  <c r="Q455" i="12"/>
  <c r="R324" i="12"/>
  <c r="V324" i="12"/>
  <c r="Q113" i="12"/>
  <c r="I113" i="12"/>
  <c r="L373" i="12"/>
  <c r="J373" i="12"/>
  <c r="M479" i="12"/>
  <c r="O479" i="12"/>
  <c r="K376" i="12"/>
  <c r="Q376" i="12"/>
  <c r="X376" i="12"/>
  <c r="T262" i="12"/>
  <c r="H262" i="12"/>
  <c r="E233" i="12"/>
  <c r="K50" i="12"/>
  <c r="T50" i="12"/>
  <c r="G429" i="12"/>
  <c r="I429" i="12"/>
  <c r="G261" i="12"/>
  <c r="I261" i="12"/>
  <c r="W261" i="12"/>
  <c r="X490" i="12"/>
  <c r="S372" i="12"/>
  <c r="X372" i="12"/>
  <c r="M343" i="12"/>
  <c r="P343" i="12"/>
  <c r="F343" i="12"/>
  <c r="Q224" i="12"/>
  <c r="N224" i="12"/>
  <c r="T224" i="12"/>
  <c r="U504" i="12"/>
  <c r="Q504" i="12"/>
  <c r="F149" i="12"/>
  <c r="G149" i="12"/>
  <c r="F506" i="12"/>
  <c r="O506" i="12"/>
  <c r="L506" i="12"/>
  <c r="S328" i="12"/>
  <c r="N328" i="12"/>
  <c r="S46" i="12"/>
  <c r="H46" i="12"/>
  <c r="X455" i="12"/>
  <c r="R455" i="12"/>
  <c r="S324" i="12"/>
  <c r="F324" i="12"/>
  <c r="X113" i="12"/>
  <c r="W113" i="12"/>
  <c r="P113" i="12"/>
  <c r="G373" i="12"/>
  <c r="V373" i="12"/>
  <c r="V479" i="12"/>
  <c r="Q479" i="12"/>
  <c r="R376" i="12"/>
  <c r="G376" i="12"/>
  <c r="U376" i="12"/>
  <c r="M262" i="12"/>
  <c r="S262" i="12"/>
  <c r="I50" i="12"/>
  <c r="F50" i="12"/>
  <c r="S429" i="12"/>
  <c r="X429" i="12"/>
  <c r="R261" i="12"/>
  <c r="X261" i="12"/>
  <c r="V261" i="12"/>
  <c r="J372" i="12"/>
  <c r="H372" i="12"/>
  <c r="I224" i="12"/>
  <c r="J506" i="12"/>
  <c r="M46" i="12"/>
  <c r="T46" i="12"/>
  <c r="T455" i="12"/>
  <c r="F455" i="12"/>
  <c r="W324" i="12"/>
  <c r="O324" i="12"/>
  <c r="T113" i="12"/>
  <c r="H113" i="12"/>
  <c r="R113" i="12"/>
  <c r="F373" i="12"/>
  <c r="U373" i="12"/>
  <c r="H373" i="12"/>
  <c r="W479" i="12"/>
  <c r="H479" i="12"/>
  <c r="U479" i="12"/>
  <c r="T376" i="12"/>
  <c r="I376" i="12"/>
  <c r="L262" i="12"/>
  <c r="I262" i="12"/>
  <c r="S50" i="12"/>
  <c r="Q50" i="12"/>
  <c r="U50" i="12"/>
  <c r="J429" i="12"/>
  <c r="T429" i="12"/>
  <c r="L429" i="12"/>
  <c r="J261" i="12"/>
  <c r="H261" i="12"/>
  <c r="O372" i="12"/>
  <c r="I372" i="12"/>
  <c r="N372" i="12"/>
  <c r="I343" i="12"/>
  <c r="H343" i="12"/>
  <c r="V149" i="12"/>
  <c r="O149" i="12"/>
  <c r="R506" i="12"/>
  <c r="N506" i="12"/>
  <c r="X328" i="12"/>
  <c r="T343" i="12"/>
  <c r="U343" i="12"/>
  <c r="O224" i="12"/>
  <c r="M224" i="12"/>
  <c r="S504" i="12"/>
  <c r="F504" i="12"/>
  <c r="W504" i="12"/>
  <c r="G344" i="12"/>
  <c r="U149" i="12"/>
  <c r="K149" i="12"/>
  <c r="X149" i="12"/>
  <c r="M506" i="12"/>
  <c r="W506" i="12"/>
  <c r="G328" i="12"/>
  <c r="U328" i="12"/>
  <c r="W176" i="12"/>
  <c r="K46" i="12"/>
  <c r="L46" i="12"/>
  <c r="N455" i="12"/>
  <c r="S455" i="12"/>
  <c r="U324" i="12"/>
  <c r="X324" i="12"/>
  <c r="S113" i="12"/>
  <c r="L113" i="12"/>
  <c r="O113" i="12"/>
  <c r="N373" i="12"/>
  <c r="M373" i="12"/>
  <c r="R373" i="12"/>
  <c r="N141" i="12"/>
  <c r="I479" i="12"/>
  <c r="J479" i="12"/>
  <c r="F479" i="12"/>
  <c r="J376" i="12"/>
  <c r="F376" i="12"/>
  <c r="P262" i="12"/>
  <c r="V262" i="12"/>
  <c r="X50" i="12"/>
  <c r="P50" i="12"/>
  <c r="W50" i="12"/>
  <c r="U429" i="12"/>
  <c r="F429" i="12"/>
  <c r="M429" i="12"/>
  <c r="P261" i="12"/>
  <c r="F261" i="12"/>
  <c r="W372" i="12"/>
  <c r="M372" i="12"/>
  <c r="P372" i="12"/>
  <c r="U224" i="12"/>
  <c r="O504" i="12"/>
  <c r="V504" i="12"/>
  <c r="I504" i="12"/>
  <c r="W328" i="12"/>
  <c r="K343" i="12"/>
  <c r="G224" i="12"/>
  <c r="H504" i="12"/>
  <c r="X504" i="12"/>
  <c r="H344" i="12"/>
  <c r="T149" i="12"/>
  <c r="I149" i="12"/>
  <c r="J149" i="12"/>
  <c r="G506" i="12"/>
  <c r="V506" i="12"/>
  <c r="H328" i="12"/>
  <c r="O328" i="12"/>
  <c r="F176" i="12"/>
  <c r="I46" i="12"/>
  <c r="G46" i="12"/>
  <c r="J455" i="12"/>
  <c r="G455" i="12"/>
  <c r="I324" i="12"/>
  <c r="G324" i="12"/>
  <c r="M113" i="12"/>
  <c r="F113" i="12"/>
  <c r="W373" i="12"/>
  <c r="S373" i="12"/>
  <c r="Q373" i="12"/>
  <c r="V141" i="12"/>
  <c r="P479" i="12"/>
  <c r="X479" i="12"/>
  <c r="G479" i="12"/>
  <c r="W376" i="12"/>
  <c r="P376" i="12"/>
  <c r="Q262" i="12"/>
  <c r="J262" i="12"/>
  <c r="N50" i="12"/>
  <c r="H50" i="12"/>
  <c r="V50" i="12"/>
  <c r="P429" i="12"/>
  <c r="Q429" i="12"/>
  <c r="N429" i="12"/>
  <c r="T261" i="12"/>
  <c r="O261" i="12"/>
  <c r="G372" i="12"/>
  <c r="L372" i="12"/>
  <c r="U372" i="12"/>
  <c r="J155" i="12"/>
  <c r="L149" i="12"/>
  <c r="S149" i="12"/>
  <c r="X506" i="12"/>
  <c r="K436" i="12"/>
  <c r="M328" i="12"/>
  <c r="J328" i="12"/>
  <c r="U176" i="12"/>
  <c r="O46" i="12"/>
  <c r="M455" i="12"/>
  <c r="I455" i="12"/>
  <c r="M324" i="12"/>
  <c r="K324" i="12"/>
  <c r="N113" i="12"/>
  <c r="T373" i="12"/>
  <c r="R479" i="12"/>
  <c r="L376" i="12"/>
  <c r="O262" i="12"/>
  <c r="W262" i="12"/>
  <c r="R50" i="12"/>
  <c r="O429" i="12"/>
  <c r="N261" i="12"/>
  <c r="R372" i="12"/>
  <c r="G155" i="12"/>
  <c r="P108" i="12"/>
  <c r="X364" i="12"/>
  <c r="X243" i="12"/>
  <c r="L136" i="12"/>
  <c r="O167" i="12"/>
  <c r="V167" i="12"/>
  <c r="T167" i="12"/>
  <c r="V172" i="12"/>
  <c r="S205" i="18" s="1"/>
  <c r="U172" i="12"/>
  <c r="R205" i="18" s="1"/>
  <c r="R329" i="12"/>
  <c r="F329" i="12"/>
  <c r="P329" i="12"/>
  <c r="H277" i="12"/>
  <c r="R277" i="12"/>
  <c r="N277" i="12"/>
  <c r="H330" i="12"/>
  <c r="W330" i="12"/>
  <c r="M330" i="12"/>
  <c r="H375" i="12"/>
  <c r="T375" i="12"/>
  <c r="R174" i="12"/>
  <c r="S174" i="12"/>
  <c r="O174" i="12"/>
  <c r="O336" i="12"/>
  <c r="U336" i="12"/>
  <c r="L336" i="12"/>
  <c r="N336" i="12"/>
  <c r="V336" i="12"/>
  <c r="K336" i="12"/>
  <c r="X336" i="12"/>
  <c r="Q336" i="12"/>
  <c r="H336" i="12"/>
  <c r="J336" i="12"/>
  <c r="U415" i="12"/>
  <c r="M415" i="12"/>
  <c r="G415" i="12"/>
  <c r="I415" i="12"/>
  <c r="T415" i="12"/>
  <c r="L415" i="12"/>
  <c r="R415" i="12"/>
  <c r="K415" i="12"/>
  <c r="N415" i="12"/>
  <c r="P415" i="12"/>
  <c r="S415" i="12"/>
  <c r="F415" i="12"/>
  <c r="V415" i="12"/>
  <c r="O415" i="12"/>
  <c r="W415" i="12"/>
  <c r="W105" i="12"/>
  <c r="O105" i="12"/>
  <c r="J105" i="12"/>
  <c r="U105" i="12"/>
  <c r="Q105" i="12"/>
  <c r="V105" i="12"/>
  <c r="L105" i="12"/>
  <c r="F105" i="12"/>
  <c r="I105" i="12"/>
  <c r="T105" i="12"/>
  <c r="P105" i="12"/>
  <c r="S105" i="12"/>
  <c r="M105" i="12"/>
  <c r="N105" i="12"/>
  <c r="H105" i="12"/>
  <c r="Q476" i="12"/>
  <c r="R476" i="12"/>
  <c r="K476" i="12"/>
  <c r="M476" i="12"/>
  <c r="V476" i="12"/>
  <c r="P476" i="12"/>
  <c r="J476" i="12"/>
  <c r="N476" i="12"/>
  <c r="O476" i="12"/>
  <c r="X476" i="12"/>
  <c r="F476" i="12"/>
  <c r="U476" i="12"/>
  <c r="L476" i="12"/>
  <c r="T365" i="12"/>
  <c r="G365" i="12"/>
  <c r="K365" i="12"/>
  <c r="F365" i="12"/>
  <c r="R365" i="12"/>
  <c r="X365" i="12"/>
  <c r="W365" i="12"/>
  <c r="I365" i="12"/>
  <c r="P365" i="12"/>
  <c r="N365" i="12"/>
  <c r="Q365" i="12"/>
  <c r="S365" i="12"/>
  <c r="U365" i="12"/>
  <c r="H365" i="12"/>
  <c r="M365" i="12"/>
  <c r="X152" i="12"/>
  <c r="I152" i="12"/>
  <c r="Q152" i="12"/>
  <c r="R152" i="12"/>
  <c r="T152" i="12"/>
  <c r="K152" i="12"/>
  <c r="O152" i="12"/>
  <c r="N152" i="12"/>
  <c r="S152" i="12"/>
  <c r="P152" i="12"/>
  <c r="V152" i="12"/>
  <c r="L152" i="12"/>
  <c r="F152" i="12"/>
  <c r="G152" i="12"/>
  <c r="M152" i="12"/>
  <c r="V405" i="12"/>
  <c r="U405" i="12"/>
  <c r="K405" i="12"/>
  <c r="T405" i="12"/>
  <c r="G405" i="12"/>
  <c r="J405" i="12"/>
  <c r="N405" i="12"/>
  <c r="P405" i="12"/>
  <c r="W405" i="12"/>
  <c r="W412" i="12"/>
  <c r="J412" i="12"/>
  <c r="R412" i="12"/>
  <c r="T412" i="12"/>
  <c r="I412" i="12"/>
  <c r="S412" i="12"/>
  <c r="V412" i="12"/>
  <c r="H412" i="12"/>
  <c r="L412" i="12"/>
  <c r="F412" i="12"/>
  <c r="Q412" i="12"/>
  <c r="G412" i="12"/>
  <c r="N412" i="12"/>
  <c r="O412" i="12"/>
  <c r="M412" i="12"/>
  <c r="Q228" i="12"/>
  <c r="S228" i="12"/>
  <c r="M228" i="12"/>
  <c r="J228" i="12"/>
  <c r="U228" i="12"/>
  <c r="I228" i="12"/>
  <c r="F228" i="12"/>
  <c r="O228" i="12"/>
  <c r="R228" i="12"/>
  <c r="P228" i="12"/>
  <c r="V228" i="12"/>
  <c r="W228" i="12"/>
  <c r="K228" i="12"/>
  <c r="X228" i="12"/>
  <c r="L502" i="12"/>
  <c r="G502" i="12"/>
  <c r="K502" i="12"/>
  <c r="J502" i="12"/>
  <c r="I502" i="12"/>
  <c r="P502" i="12"/>
  <c r="U502" i="12"/>
  <c r="V502" i="12"/>
  <c r="T502" i="12"/>
  <c r="F502" i="12"/>
  <c r="S502" i="12"/>
  <c r="X502" i="12"/>
  <c r="M502" i="12"/>
  <c r="H502" i="12"/>
  <c r="Q502" i="12"/>
  <c r="O396" i="12"/>
  <c r="S396" i="12"/>
  <c r="J396" i="12"/>
  <c r="F396" i="12"/>
  <c r="M396" i="12"/>
  <c r="R396" i="12"/>
  <c r="V396" i="12"/>
  <c r="X396" i="12"/>
  <c r="H396" i="12"/>
  <c r="G396" i="12"/>
  <c r="P396" i="12"/>
  <c r="Q396" i="12"/>
  <c r="K396" i="12"/>
  <c r="I396" i="12"/>
  <c r="T396" i="12"/>
  <c r="X280" i="12"/>
  <c r="L280" i="12"/>
  <c r="T280" i="12"/>
  <c r="H280" i="12"/>
  <c r="S280" i="12"/>
  <c r="F280" i="12"/>
  <c r="G280" i="12"/>
  <c r="M280" i="12"/>
  <c r="K280" i="12"/>
  <c r="U280" i="12"/>
  <c r="I280" i="12"/>
  <c r="W280" i="12"/>
  <c r="P280" i="12"/>
  <c r="O280" i="12"/>
  <c r="Q280" i="12"/>
  <c r="N100" i="12"/>
  <c r="S100" i="12"/>
  <c r="U100" i="12"/>
  <c r="G100" i="12"/>
  <c r="V100" i="12"/>
  <c r="I100" i="12"/>
  <c r="T100" i="12"/>
  <c r="P100" i="12"/>
  <c r="Q100" i="12"/>
  <c r="O100" i="12"/>
  <c r="K100" i="12"/>
  <c r="F100" i="12"/>
  <c r="X100" i="12"/>
  <c r="J100" i="12"/>
  <c r="L100" i="12"/>
  <c r="L457" i="12"/>
  <c r="U457" i="12"/>
  <c r="R457" i="12"/>
  <c r="M457" i="12"/>
  <c r="P457" i="12"/>
  <c r="S457" i="12"/>
  <c r="W457" i="12"/>
  <c r="O457" i="12"/>
  <c r="N457" i="12"/>
  <c r="K457" i="12"/>
  <c r="H457" i="12"/>
  <c r="Q457" i="12"/>
  <c r="I457" i="12"/>
  <c r="N272" i="12"/>
  <c r="R272" i="12"/>
  <c r="X272" i="12"/>
  <c r="G272" i="12"/>
  <c r="L272" i="12"/>
  <c r="F272" i="12"/>
  <c r="W272" i="12"/>
  <c r="Q272" i="12"/>
  <c r="J272" i="12"/>
  <c r="K272" i="12"/>
  <c r="P272" i="12"/>
  <c r="V272" i="12"/>
  <c r="I272" i="12"/>
  <c r="R49" i="12"/>
  <c r="P49" i="12"/>
  <c r="T49" i="12"/>
  <c r="F49" i="12"/>
  <c r="L49" i="12"/>
  <c r="S49" i="12"/>
  <c r="N49" i="12"/>
  <c r="X49" i="12"/>
  <c r="W49" i="12"/>
  <c r="G49" i="12"/>
  <c r="K49" i="12"/>
  <c r="Q49" i="12"/>
  <c r="V49" i="12"/>
  <c r="U49" i="12"/>
  <c r="O49" i="12"/>
  <c r="Q417" i="12"/>
  <c r="O417" i="12"/>
  <c r="X417" i="12"/>
  <c r="L417" i="12"/>
  <c r="K417" i="12"/>
  <c r="V417" i="12"/>
  <c r="T417" i="12"/>
  <c r="M417" i="12"/>
  <c r="R417" i="12"/>
  <c r="I417" i="12"/>
  <c r="J417" i="12"/>
  <c r="H417" i="12"/>
  <c r="G417" i="12"/>
  <c r="O225" i="12"/>
  <c r="S225" i="12"/>
  <c r="N225" i="12"/>
  <c r="H225" i="12"/>
  <c r="M225" i="12"/>
  <c r="R225" i="12"/>
  <c r="X225" i="12"/>
  <c r="G225" i="12"/>
  <c r="V225" i="12"/>
  <c r="L225" i="12"/>
  <c r="I225" i="12"/>
  <c r="U225" i="12"/>
  <c r="K225" i="12"/>
  <c r="T225" i="12"/>
  <c r="S115" i="12"/>
  <c r="G115" i="12"/>
  <c r="H115" i="12"/>
  <c r="T115" i="12"/>
  <c r="F115" i="12"/>
  <c r="O115" i="12"/>
  <c r="P115" i="12"/>
  <c r="I115" i="12"/>
  <c r="R115" i="12"/>
  <c r="N115" i="12"/>
  <c r="V115" i="12"/>
  <c r="R163" i="12"/>
  <c r="Q163" i="12"/>
  <c r="F163" i="12"/>
  <c r="L163" i="12"/>
  <c r="H163" i="12"/>
  <c r="M163" i="12"/>
  <c r="K163" i="12"/>
  <c r="U163" i="12"/>
  <c r="J163" i="12"/>
  <c r="T163" i="12"/>
  <c r="V163" i="12"/>
  <c r="P163" i="12"/>
  <c r="K332" i="12"/>
  <c r="P332" i="12"/>
  <c r="T332" i="12"/>
  <c r="O332" i="12"/>
  <c r="J332" i="12"/>
  <c r="I332" i="12"/>
  <c r="R332" i="12"/>
  <c r="F332" i="12"/>
  <c r="H440" i="12"/>
  <c r="Q440" i="12"/>
  <c r="S440" i="12"/>
  <c r="Q108" i="12"/>
  <c r="F108" i="12"/>
  <c r="G364" i="12"/>
  <c r="O163" i="12"/>
  <c r="M115" i="12"/>
  <c r="I342" i="12"/>
  <c r="X105" i="12"/>
  <c r="J471" i="12"/>
  <c r="L365" i="12"/>
  <c r="U152" i="12"/>
  <c r="X412" i="12"/>
  <c r="T228" i="12"/>
  <c r="N280" i="12"/>
  <c r="R100" i="12"/>
  <c r="F457" i="12"/>
  <c r="O272" i="12"/>
  <c r="W417" i="12"/>
  <c r="Q225" i="12"/>
  <c r="U58" i="12"/>
  <c r="W58" i="12"/>
  <c r="S58" i="12"/>
  <c r="X58" i="12"/>
  <c r="N58" i="12"/>
  <c r="H58" i="12"/>
  <c r="M58" i="12"/>
  <c r="J58" i="12"/>
  <c r="L267" i="12"/>
  <c r="U267" i="12"/>
  <c r="H267" i="12"/>
  <c r="G267" i="12"/>
  <c r="Q267" i="12"/>
  <c r="O108" i="12"/>
  <c r="Q364" i="12"/>
  <c r="G163" i="12"/>
  <c r="Q115" i="12"/>
  <c r="N342" i="12"/>
  <c r="K58" i="12"/>
  <c r="V365" i="12"/>
  <c r="W152" i="12"/>
  <c r="U412" i="12"/>
  <c r="M273" i="12"/>
  <c r="J211" i="18" s="1"/>
  <c r="H100" i="12"/>
  <c r="U272" i="12"/>
  <c r="N417" i="12"/>
  <c r="P225" i="12"/>
  <c r="F160" i="12"/>
  <c r="O160" i="12"/>
  <c r="J160" i="12"/>
  <c r="Q160" i="12"/>
  <c r="W488" i="12"/>
  <c r="U332" i="12"/>
  <c r="W332" i="12"/>
  <c r="H108" i="12"/>
  <c r="T108" i="12"/>
  <c r="N163" i="12"/>
  <c r="J115" i="12"/>
  <c r="J342" i="12"/>
  <c r="O58" i="12"/>
  <c r="T476" i="12"/>
  <c r="H152" i="12"/>
  <c r="P412" i="12"/>
  <c r="M100" i="12"/>
  <c r="J49" i="12"/>
  <c r="S417" i="12"/>
  <c r="W225" i="12"/>
  <c r="V364" i="12"/>
  <c r="W364" i="12"/>
  <c r="S364" i="12"/>
  <c r="I364" i="12"/>
  <c r="U364" i="12"/>
  <c r="K364" i="12"/>
  <c r="F364" i="12"/>
  <c r="H364" i="12"/>
  <c r="J364" i="12"/>
  <c r="P364" i="12"/>
  <c r="O471" i="12"/>
  <c r="K471" i="12"/>
  <c r="F471" i="12"/>
  <c r="G471" i="12"/>
  <c r="X471" i="12"/>
  <c r="T471" i="12"/>
  <c r="N471" i="12"/>
  <c r="H471" i="12"/>
  <c r="V471" i="12"/>
  <c r="Q471" i="12"/>
  <c r="F164" i="12"/>
  <c r="U164" i="12"/>
  <c r="X164" i="12"/>
  <c r="K164" i="12"/>
  <c r="O273" i="12"/>
  <c r="L211" i="18" s="1"/>
  <c r="H273" i="12"/>
  <c r="E211" i="18" s="1"/>
  <c r="T273" i="12"/>
  <c r="Q211" i="18" s="1"/>
  <c r="G406" i="12"/>
  <c r="S406" i="12"/>
  <c r="O406" i="12"/>
  <c r="T488" i="12"/>
  <c r="L332" i="12"/>
  <c r="N488" i="12"/>
  <c r="I488" i="12"/>
  <c r="O488" i="12"/>
  <c r="S405" i="12"/>
  <c r="F336" i="12"/>
  <c r="S332" i="12"/>
  <c r="X108" i="12"/>
  <c r="T364" i="12"/>
  <c r="R364" i="12"/>
  <c r="S163" i="12"/>
  <c r="K115" i="12"/>
  <c r="J415" i="12"/>
  <c r="T58" i="12"/>
  <c r="I476" i="12"/>
  <c r="O502" i="12"/>
  <c r="W100" i="12"/>
  <c r="G457" i="12"/>
  <c r="I49" i="12"/>
  <c r="U417" i="12"/>
  <c r="Q172" i="12"/>
  <c r="N205" i="18" s="1"/>
  <c r="P60" i="12"/>
  <c r="X60" i="12"/>
  <c r="T61" i="12"/>
  <c r="Q61" i="12"/>
  <c r="W61" i="12"/>
  <c r="W342" i="12"/>
  <c r="R342" i="12"/>
  <c r="X342" i="12"/>
  <c r="U342" i="12"/>
  <c r="L342" i="12"/>
  <c r="F342" i="12"/>
  <c r="T342" i="12"/>
  <c r="O342" i="12"/>
  <c r="V342" i="12"/>
  <c r="K342" i="12"/>
  <c r="T140" i="12"/>
  <c r="W140" i="12"/>
  <c r="I491" i="12"/>
  <c r="P491" i="12"/>
  <c r="M491" i="12"/>
  <c r="S488" i="12"/>
  <c r="R488" i="12"/>
  <c r="K488" i="12"/>
  <c r="U488" i="12"/>
  <c r="V488" i="12"/>
  <c r="L488" i="12"/>
  <c r="P488" i="12"/>
  <c r="M332" i="12"/>
  <c r="G488" i="12"/>
  <c r="X332" i="12"/>
  <c r="J108" i="12"/>
  <c r="G332" i="12"/>
  <c r="M364" i="12"/>
  <c r="U115" i="12"/>
  <c r="X415" i="12"/>
  <c r="L58" i="12"/>
  <c r="S476" i="12"/>
  <c r="L228" i="12"/>
  <c r="I61" i="12"/>
  <c r="W502" i="12"/>
  <c r="W396" i="12"/>
  <c r="V457" i="12"/>
  <c r="M272" i="12"/>
  <c r="M49" i="12"/>
  <c r="W243" i="12"/>
  <c r="V243" i="12"/>
  <c r="G243" i="12"/>
  <c r="Q243" i="12"/>
  <c r="I243" i="12"/>
  <c r="O243" i="12"/>
  <c r="M243" i="12"/>
  <c r="L243" i="12"/>
  <c r="H243" i="12"/>
  <c r="S243" i="12"/>
  <c r="P243" i="12"/>
  <c r="K108" i="12"/>
  <c r="L108" i="12"/>
  <c r="U108" i="12"/>
  <c r="N108" i="12"/>
  <c r="V108" i="12"/>
  <c r="I108" i="12"/>
  <c r="W108" i="12"/>
  <c r="S108" i="12"/>
  <c r="V401" i="12"/>
  <c r="I401" i="12"/>
  <c r="Q401" i="12"/>
  <c r="W401" i="12"/>
  <c r="K62" i="12"/>
  <c r="Q62" i="12"/>
  <c r="R62" i="12"/>
  <c r="N332" i="12"/>
  <c r="E109" i="12"/>
  <c r="X488" i="12"/>
  <c r="Q488" i="12"/>
  <c r="M488" i="12"/>
  <c r="X405" i="12"/>
  <c r="G336" i="12"/>
  <c r="Q332" i="12"/>
  <c r="M108" i="12"/>
  <c r="L364" i="12"/>
  <c r="W163" i="12"/>
  <c r="W115" i="12"/>
  <c r="Q415" i="12"/>
  <c r="G105" i="12"/>
  <c r="G476" i="12"/>
  <c r="O401" i="12"/>
  <c r="N228" i="12"/>
  <c r="N502" i="12"/>
  <c r="N396" i="12"/>
  <c r="R280" i="12"/>
  <c r="X457" i="12"/>
  <c r="S272" i="12"/>
  <c r="H49" i="12"/>
  <c r="E333" i="12"/>
  <c r="I136" i="12"/>
  <c r="H338" i="12"/>
  <c r="V338" i="12"/>
  <c r="T338" i="12"/>
  <c r="S338" i="12"/>
  <c r="N338" i="12"/>
  <c r="L338" i="12"/>
  <c r="O338" i="12"/>
  <c r="X338" i="12"/>
  <c r="Q338" i="12"/>
  <c r="U338" i="12"/>
  <c r="W338" i="12"/>
  <c r="R338" i="12"/>
  <c r="I338" i="12"/>
  <c r="K338" i="12"/>
  <c r="M338" i="12"/>
  <c r="H337" i="12"/>
  <c r="F337" i="12"/>
  <c r="R337" i="12"/>
  <c r="X337" i="12"/>
  <c r="G337" i="12"/>
  <c r="U337" i="12"/>
  <c r="P337" i="12"/>
  <c r="M337" i="12"/>
  <c r="N337" i="12"/>
  <c r="I337" i="12"/>
  <c r="W337" i="12"/>
  <c r="S337" i="12"/>
  <c r="K337" i="12"/>
  <c r="L337" i="12"/>
  <c r="T337" i="12"/>
  <c r="P363" i="12"/>
  <c r="F363" i="12"/>
  <c r="H363" i="12"/>
  <c r="N363" i="12"/>
  <c r="L263" i="12"/>
  <c r="J263" i="12"/>
  <c r="H263" i="12"/>
  <c r="S263" i="12"/>
  <c r="R263" i="12"/>
  <c r="N263" i="12"/>
  <c r="O263" i="12"/>
  <c r="U263" i="12"/>
  <c r="V263" i="12"/>
  <c r="F263" i="12"/>
  <c r="P263" i="12"/>
  <c r="G263" i="12"/>
  <c r="R454" i="12"/>
  <c r="K454" i="12"/>
  <c r="N139" i="12"/>
  <c r="X139" i="12"/>
  <c r="M139" i="12"/>
  <c r="W139" i="12"/>
  <c r="F139" i="12"/>
  <c r="X402" i="12"/>
  <c r="T402" i="12"/>
  <c r="O402" i="12"/>
  <c r="K402" i="12"/>
  <c r="F402" i="12"/>
  <c r="S402" i="12"/>
  <c r="H402" i="12"/>
  <c r="U402" i="12"/>
  <c r="R402" i="12"/>
  <c r="X244" i="12"/>
  <c r="Q244" i="12"/>
  <c r="V244" i="12"/>
  <c r="R244" i="12"/>
  <c r="T244" i="12"/>
  <c r="M244" i="12"/>
  <c r="P244" i="12"/>
  <c r="U244" i="12"/>
  <c r="S244" i="12"/>
  <c r="L244" i="12"/>
  <c r="O244" i="12"/>
  <c r="G244" i="12"/>
  <c r="T442" i="12"/>
  <c r="J442" i="12"/>
  <c r="P442" i="12"/>
  <c r="S442" i="12"/>
  <c r="V442" i="12"/>
  <c r="L442" i="12"/>
  <c r="Q442" i="12"/>
  <c r="R442" i="12"/>
  <c r="I442" i="12"/>
  <c r="G442" i="12"/>
  <c r="X442" i="12"/>
  <c r="O442" i="12"/>
  <c r="N275" i="12"/>
  <c r="I275" i="12"/>
  <c r="K275" i="12"/>
  <c r="L275" i="12"/>
  <c r="M275" i="12"/>
  <c r="F275" i="12"/>
  <c r="O275" i="12"/>
  <c r="S275" i="12"/>
  <c r="Q275" i="12"/>
  <c r="U275" i="12"/>
  <c r="W275" i="12"/>
  <c r="V275" i="12"/>
  <c r="P275" i="12"/>
  <c r="H275" i="12"/>
  <c r="L430" i="12"/>
  <c r="W430" i="12"/>
  <c r="I430" i="12"/>
  <c r="N430" i="12"/>
  <c r="U430" i="12"/>
  <c r="T430" i="12"/>
  <c r="H430" i="12"/>
  <c r="J430" i="12"/>
  <c r="O430" i="12"/>
  <c r="R430" i="12"/>
  <c r="P430" i="12"/>
  <c r="S430" i="12"/>
  <c r="G430" i="12"/>
  <c r="F430" i="12"/>
  <c r="U303" i="12"/>
  <c r="S303" i="12"/>
  <c r="P303" i="12"/>
  <c r="G303" i="12"/>
  <c r="N303" i="12"/>
  <c r="J303" i="12"/>
  <c r="K303" i="12"/>
  <c r="O303" i="12"/>
  <c r="W303" i="12"/>
  <c r="F303" i="12"/>
  <c r="X303" i="12"/>
  <c r="V303" i="12"/>
  <c r="R303" i="12"/>
  <c r="I303" i="12"/>
  <c r="T142" i="12"/>
  <c r="L142" i="12"/>
  <c r="H142" i="12"/>
  <c r="S142" i="12"/>
  <c r="P142" i="12"/>
  <c r="N142" i="12"/>
  <c r="R142" i="12"/>
  <c r="U142" i="12"/>
  <c r="G142" i="12"/>
  <c r="J142" i="12"/>
  <c r="K142" i="12"/>
  <c r="V142" i="12"/>
  <c r="I142" i="12"/>
  <c r="F142" i="12"/>
  <c r="U489" i="12"/>
  <c r="F489" i="12"/>
  <c r="W489" i="12"/>
  <c r="P489" i="12"/>
  <c r="T489" i="12"/>
  <c r="Q489" i="12"/>
  <c r="M489" i="12"/>
  <c r="I489" i="12"/>
  <c r="G489" i="12"/>
  <c r="V489" i="12"/>
  <c r="S489" i="12"/>
  <c r="O489" i="12"/>
  <c r="N489" i="12"/>
  <c r="J489" i="12"/>
  <c r="V326" i="12"/>
  <c r="M326" i="12"/>
  <c r="K326" i="12"/>
  <c r="P326" i="12"/>
  <c r="Q326" i="12"/>
  <c r="N326" i="12"/>
  <c r="R326" i="12"/>
  <c r="H326" i="12"/>
  <c r="S326" i="12"/>
  <c r="G326" i="12"/>
  <c r="J326" i="12"/>
  <c r="W326" i="12"/>
  <c r="F326" i="12"/>
  <c r="I326" i="12"/>
  <c r="K119" i="12"/>
  <c r="H119" i="12"/>
  <c r="M119" i="12"/>
  <c r="R119" i="12"/>
  <c r="O119" i="12"/>
  <c r="Q119" i="12"/>
  <c r="X119" i="12"/>
  <c r="U119" i="12"/>
  <c r="W119" i="12"/>
  <c r="F119" i="12"/>
  <c r="V119" i="12"/>
  <c r="S119" i="12"/>
  <c r="T119" i="12"/>
  <c r="G119" i="12"/>
  <c r="X467" i="12"/>
  <c r="G467" i="12"/>
  <c r="L467" i="12"/>
  <c r="O467" i="12"/>
  <c r="T467" i="12"/>
  <c r="K467" i="12"/>
  <c r="S467" i="12"/>
  <c r="P467" i="12"/>
  <c r="N467" i="12"/>
  <c r="Q467" i="12"/>
  <c r="R467" i="12"/>
  <c r="M467" i="12"/>
  <c r="U467" i="12"/>
  <c r="H467" i="12"/>
  <c r="X266" i="12"/>
  <c r="N266" i="12"/>
  <c r="V266" i="12"/>
  <c r="U266" i="12"/>
  <c r="S266" i="12"/>
  <c r="Q266" i="12"/>
  <c r="K266" i="12"/>
  <c r="L266" i="12"/>
  <c r="J266" i="12"/>
  <c r="W266" i="12"/>
  <c r="T266" i="12"/>
  <c r="I266" i="12"/>
  <c r="M266" i="12"/>
  <c r="F266" i="12"/>
  <c r="R60" i="12"/>
  <c r="H60" i="12"/>
  <c r="S60" i="12"/>
  <c r="W60" i="12"/>
  <c r="L60" i="12"/>
  <c r="I60" i="12"/>
  <c r="G60" i="12"/>
  <c r="F60" i="12"/>
  <c r="K60" i="12"/>
  <c r="O60" i="12"/>
  <c r="T60" i="12"/>
  <c r="J60" i="12"/>
  <c r="N60" i="12"/>
  <c r="Q60" i="12"/>
  <c r="U60" i="12"/>
  <c r="J136" i="12"/>
  <c r="W136" i="12"/>
  <c r="U136" i="12"/>
  <c r="H136" i="12"/>
  <c r="V136" i="12"/>
  <c r="R136" i="12"/>
  <c r="Q136" i="12"/>
  <c r="S136" i="12"/>
  <c r="G136" i="12"/>
  <c r="T136" i="12"/>
  <c r="P136" i="12"/>
  <c r="O136" i="12"/>
  <c r="M136" i="12"/>
  <c r="R243" i="12"/>
  <c r="N243" i="12"/>
  <c r="T243" i="12"/>
  <c r="J243" i="12"/>
  <c r="U243" i="12"/>
  <c r="O61" i="12"/>
  <c r="M61" i="12"/>
  <c r="K61" i="12"/>
  <c r="N61" i="12"/>
  <c r="H61" i="12"/>
  <c r="L61" i="12"/>
  <c r="G61" i="12"/>
  <c r="X61" i="12"/>
  <c r="U61" i="12"/>
  <c r="S61" i="12"/>
  <c r="R61" i="12"/>
  <c r="V61" i="12"/>
  <c r="F61" i="12"/>
  <c r="J61" i="12"/>
  <c r="G342" i="12"/>
  <c r="M342" i="12"/>
  <c r="Q342" i="12"/>
  <c r="S342" i="12"/>
  <c r="P342" i="12"/>
  <c r="Q58" i="12"/>
  <c r="G58" i="12"/>
  <c r="R58" i="12"/>
  <c r="I58" i="12"/>
  <c r="P58" i="12"/>
  <c r="V58" i="12"/>
  <c r="F58" i="12"/>
  <c r="P471" i="12"/>
  <c r="L471" i="12"/>
  <c r="S471" i="12"/>
  <c r="R471" i="12"/>
  <c r="W471" i="12"/>
  <c r="M471" i="12"/>
  <c r="I471" i="12"/>
  <c r="G341" i="12"/>
  <c r="F341" i="12"/>
  <c r="G140" i="12"/>
  <c r="X140" i="12"/>
  <c r="M401" i="12"/>
  <c r="R401" i="12"/>
  <c r="X401" i="12"/>
  <c r="S401" i="12"/>
  <c r="N401" i="12"/>
  <c r="T401" i="12"/>
  <c r="G401" i="12"/>
  <c r="J401" i="12"/>
  <c r="H401" i="12"/>
  <c r="L401" i="12"/>
  <c r="K401" i="12"/>
  <c r="F401" i="12"/>
  <c r="P401" i="12"/>
  <c r="U401" i="12"/>
  <c r="R164" i="12"/>
  <c r="S164" i="12"/>
  <c r="T164" i="12"/>
  <c r="N164" i="12"/>
  <c r="V164" i="12"/>
  <c r="G164" i="12"/>
  <c r="W164" i="12"/>
  <c r="L164" i="12"/>
  <c r="J164" i="12"/>
  <c r="H164" i="12"/>
  <c r="P164" i="12"/>
  <c r="M164" i="12"/>
  <c r="I164" i="12"/>
  <c r="O164" i="12"/>
  <c r="Q164" i="12"/>
  <c r="K491" i="12"/>
  <c r="G491" i="12"/>
  <c r="S491" i="12"/>
  <c r="X491" i="12"/>
  <c r="W491" i="12"/>
  <c r="J491" i="12"/>
  <c r="O491" i="12"/>
  <c r="N491" i="12"/>
  <c r="R491" i="12"/>
  <c r="F491" i="12"/>
  <c r="V491" i="12"/>
  <c r="Q491" i="12"/>
  <c r="L491" i="12"/>
  <c r="H491" i="12"/>
  <c r="Q389" i="12"/>
  <c r="G389" i="12"/>
  <c r="V389" i="12"/>
  <c r="W273" i="12"/>
  <c r="T211" i="18" s="1"/>
  <c r="Q273" i="12"/>
  <c r="N211" i="18" s="1"/>
  <c r="R273" i="12"/>
  <c r="O211" i="18" s="1"/>
  <c r="I273" i="12"/>
  <c r="F211" i="18" s="1"/>
  <c r="N273" i="12"/>
  <c r="K211" i="18" s="1"/>
  <c r="K273" i="12"/>
  <c r="H211" i="18" s="1"/>
  <c r="X273" i="12"/>
  <c r="U211" i="18" s="1"/>
  <c r="G273" i="12"/>
  <c r="D211" i="18" s="1"/>
  <c r="S273" i="12"/>
  <c r="P211" i="18" s="1"/>
  <c r="U273" i="12"/>
  <c r="R211" i="18" s="1"/>
  <c r="F273" i="12"/>
  <c r="C211" i="18" s="1"/>
  <c r="V273" i="12"/>
  <c r="S211" i="18" s="1"/>
  <c r="L273" i="12"/>
  <c r="I211" i="18" s="1"/>
  <c r="J273" i="12"/>
  <c r="G211" i="18" s="1"/>
  <c r="S62" i="12"/>
  <c r="M62" i="12"/>
  <c r="P62" i="12"/>
  <c r="O62" i="12"/>
  <c r="U62" i="12"/>
  <c r="I62" i="12"/>
  <c r="H62" i="12"/>
  <c r="V62" i="12"/>
  <c r="X62" i="12"/>
  <c r="J62" i="12"/>
  <c r="L62" i="12"/>
  <c r="G62" i="12"/>
  <c r="N62" i="12"/>
  <c r="T62" i="12"/>
  <c r="G440" i="12"/>
  <c r="V440" i="12"/>
  <c r="F440" i="12"/>
  <c r="P440" i="12"/>
  <c r="I440" i="12"/>
  <c r="R440" i="12"/>
  <c r="X440" i="12"/>
  <c r="K440" i="12"/>
  <c r="O440" i="12"/>
  <c r="U440" i="12"/>
  <c r="J440" i="12"/>
  <c r="M440" i="12"/>
  <c r="W440" i="12"/>
  <c r="L440" i="12"/>
  <c r="N440" i="12"/>
  <c r="F267" i="12"/>
  <c r="O267" i="12"/>
  <c r="J267" i="12"/>
  <c r="M267" i="12"/>
  <c r="K267" i="12"/>
  <c r="I267" i="12"/>
  <c r="T267" i="12"/>
  <c r="S267" i="12"/>
  <c r="N267" i="12"/>
  <c r="W267" i="12"/>
  <c r="P267" i="12"/>
  <c r="V267" i="12"/>
  <c r="X267" i="12"/>
  <c r="R267" i="12"/>
  <c r="W406" i="12"/>
  <c r="I406" i="12"/>
  <c r="U406" i="12"/>
  <c r="X406" i="12"/>
  <c r="R406" i="12"/>
  <c r="M406" i="12"/>
  <c r="L406" i="12"/>
  <c r="H406" i="12"/>
  <c r="N406" i="12"/>
  <c r="V406" i="12"/>
  <c r="Q406" i="12"/>
  <c r="T406" i="12"/>
  <c r="P406" i="12"/>
  <c r="J406" i="12"/>
  <c r="F406" i="12"/>
  <c r="M160" i="12"/>
  <c r="W160" i="12"/>
  <c r="P160" i="12"/>
  <c r="U160" i="12"/>
  <c r="I160" i="12"/>
  <c r="G160" i="12"/>
  <c r="L160" i="12"/>
  <c r="S160" i="12"/>
  <c r="H160" i="12"/>
  <c r="N160" i="12"/>
  <c r="X160" i="12"/>
  <c r="V160" i="12"/>
  <c r="K160" i="12"/>
  <c r="R160" i="12"/>
  <c r="V111" i="7"/>
  <c r="M43" i="9"/>
  <c r="K406" i="12"/>
  <c r="Q337" i="12"/>
  <c r="H266" i="12"/>
  <c r="T160" i="12"/>
  <c r="V14" i="8"/>
  <c r="J337" i="12"/>
  <c r="W62" i="12"/>
  <c r="T440" i="12"/>
  <c r="F338" i="12"/>
  <c r="T326" i="12"/>
  <c r="P119" i="12"/>
  <c r="V60" i="12"/>
  <c r="J467" i="12"/>
  <c r="O337" i="12"/>
  <c r="F136" i="12"/>
  <c r="X388" i="12"/>
  <c r="L388" i="12"/>
  <c r="V388" i="12"/>
  <c r="Q361" i="12"/>
  <c r="J361" i="12"/>
  <c r="G361" i="12"/>
  <c r="H388" i="12"/>
  <c r="T361" i="12"/>
  <c r="F361" i="12"/>
  <c r="V30" i="8"/>
  <c r="V103" i="8"/>
  <c r="V103" i="7"/>
  <c r="V43" i="8"/>
  <c r="H437" i="12"/>
  <c r="S437" i="12"/>
  <c r="G52" i="12"/>
  <c r="J52" i="12"/>
  <c r="P484" i="12"/>
  <c r="V484" i="12"/>
  <c r="W484" i="12"/>
  <c r="G286" i="12"/>
  <c r="P286" i="12"/>
  <c r="P138" i="12"/>
  <c r="U138" i="12"/>
  <c r="K494" i="12"/>
  <c r="U494" i="12"/>
  <c r="Q264" i="12"/>
  <c r="N264" i="12"/>
  <c r="W34" i="12"/>
  <c r="S34" i="12"/>
  <c r="N424" i="12"/>
  <c r="R424" i="12"/>
  <c r="G304" i="12"/>
  <c r="V304" i="12"/>
  <c r="N492" i="12"/>
  <c r="T492" i="12"/>
  <c r="M492" i="12"/>
  <c r="I366" i="12"/>
  <c r="K366" i="12"/>
  <c r="K151" i="12"/>
  <c r="R117" i="12"/>
  <c r="U117" i="12"/>
  <c r="J367" i="12"/>
  <c r="W367" i="12"/>
  <c r="X240" i="12"/>
  <c r="L380" i="12"/>
  <c r="V380" i="12"/>
  <c r="K241" i="12"/>
  <c r="J241" i="12"/>
  <c r="T459" i="12"/>
  <c r="M356" i="12"/>
  <c r="N101" i="12"/>
  <c r="X101" i="12"/>
  <c r="W101" i="12"/>
  <c r="V111" i="8"/>
  <c r="U437" i="12"/>
  <c r="M437" i="12"/>
  <c r="K437" i="12"/>
  <c r="N52" i="12"/>
  <c r="H52" i="12"/>
  <c r="I484" i="12"/>
  <c r="T484" i="12"/>
  <c r="V286" i="12"/>
  <c r="W286" i="12"/>
  <c r="N138" i="12"/>
  <c r="R138" i="12"/>
  <c r="R494" i="12"/>
  <c r="S494" i="12"/>
  <c r="L494" i="12"/>
  <c r="I264" i="12"/>
  <c r="R264" i="12"/>
  <c r="V34" i="12"/>
  <c r="F34" i="12"/>
  <c r="M424" i="12"/>
  <c r="V424" i="12"/>
  <c r="S424" i="12"/>
  <c r="K304" i="12"/>
  <c r="I304" i="12"/>
  <c r="S59" i="12"/>
  <c r="W492" i="12"/>
  <c r="K492" i="12"/>
  <c r="W366" i="12"/>
  <c r="F366" i="12"/>
  <c r="W117" i="12"/>
  <c r="G117" i="12"/>
  <c r="X367" i="12"/>
  <c r="O367" i="12"/>
  <c r="R380" i="12"/>
  <c r="H380" i="12"/>
  <c r="T241" i="12"/>
  <c r="U241" i="12"/>
  <c r="X241" i="12"/>
  <c r="I459" i="12"/>
  <c r="G101" i="12"/>
  <c r="H101" i="12"/>
  <c r="J101" i="12"/>
  <c r="V119" i="8"/>
  <c r="G14" i="7"/>
  <c r="G45" i="7" s="1"/>
  <c r="V8" i="7"/>
  <c r="J437" i="12"/>
  <c r="T437" i="12"/>
  <c r="O437" i="12"/>
  <c r="V52" i="12"/>
  <c r="F52" i="12"/>
  <c r="P52" i="12"/>
  <c r="S484" i="12"/>
  <c r="O484" i="12"/>
  <c r="F286" i="12"/>
  <c r="R286" i="12"/>
  <c r="S138" i="12"/>
  <c r="T138" i="12"/>
  <c r="N494" i="12"/>
  <c r="H494" i="12"/>
  <c r="T494" i="12"/>
  <c r="F425" i="12"/>
  <c r="H264" i="12"/>
  <c r="U264" i="12"/>
  <c r="T34" i="12"/>
  <c r="Q34" i="12"/>
  <c r="W424" i="12"/>
  <c r="G424" i="12"/>
  <c r="K424" i="12"/>
  <c r="R304" i="12"/>
  <c r="H304" i="12"/>
  <c r="W59" i="12"/>
  <c r="S492" i="12"/>
  <c r="U492" i="12"/>
  <c r="O366" i="12"/>
  <c r="J366" i="12"/>
  <c r="J117" i="12"/>
  <c r="Q117" i="12"/>
  <c r="N367" i="12"/>
  <c r="G367" i="12"/>
  <c r="T380" i="12"/>
  <c r="G380" i="12"/>
  <c r="N380" i="12"/>
  <c r="L241" i="12"/>
  <c r="P241" i="12"/>
  <c r="N241" i="12"/>
  <c r="R459" i="12"/>
  <c r="I101" i="12"/>
  <c r="O101" i="12"/>
  <c r="V66" i="7"/>
  <c r="V119" i="7"/>
  <c r="V30" i="7"/>
  <c r="V56" i="7"/>
  <c r="V66" i="8"/>
  <c r="E461" i="12"/>
  <c r="V437" i="12"/>
  <c r="F437" i="12"/>
  <c r="W437" i="12"/>
  <c r="U52" i="12"/>
  <c r="S52" i="12"/>
  <c r="R52" i="12"/>
  <c r="K484" i="12"/>
  <c r="N484" i="12"/>
  <c r="K286" i="12"/>
  <c r="H286" i="12"/>
  <c r="H138" i="12"/>
  <c r="X138" i="12"/>
  <c r="J494" i="12"/>
  <c r="V494" i="12"/>
  <c r="I494" i="12"/>
  <c r="P425" i="12"/>
  <c r="M264" i="12"/>
  <c r="G264" i="12"/>
  <c r="T264" i="12"/>
  <c r="U34" i="12"/>
  <c r="M34" i="12"/>
  <c r="H34" i="12"/>
  <c r="X424" i="12"/>
  <c r="P424" i="12"/>
  <c r="T424" i="12"/>
  <c r="L304" i="12"/>
  <c r="P304" i="12"/>
  <c r="P492" i="12"/>
  <c r="L492" i="12"/>
  <c r="P366" i="12"/>
  <c r="U366" i="12"/>
  <c r="N366" i="12"/>
  <c r="T117" i="12"/>
  <c r="I117" i="12"/>
  <c r="F117" i="12"/>
  <c r="M469" i="12"/>
  <c r="M367" i="12"/>
  <c r="R367" i="12"/>
  <c r="O380" i="12"/>
  <c r="M380" i="12"/>
  <c r="X380" i="12"/>
  <c r="M241" i="12"/>
  <c r="S241" i="12"/>
  <c r="W241" i="12"/>
  <c r="S459" i="12"/>
  <c r="X136" i="12"/>
  <c r="N136" i="12"/>
  <c r="K101" i="12"/>
  <c r="V101" i="12"/>
  <c r="N425" i="12"/>
  <c r="S264" i="12"/>
  <c r="J264" i="12"/>
  <c r="F264" i="12"/>
  <c r="L34" i="12"/>
  <c r="N34" i="12"/>
  <c r="J34" i="12"/>
  <c r="U424" i="12"/>
  <c r="H424" i="12"/>
  <c r="Q304" i="12"/>
  <c r="J304" i="12"/>
  <c r="U304" i="12"/>
  <c r="J492" i="12"/>
  <c r="V492" i="12"/>
  <c r="X366" i="12"/>
  <c r="G366" i="12"/>
  <c r="R366" i="12"/>
  <c r="L117" i="12"/>
  <c r="P117" i="12"/>
  <c r="N117" i="12"/>
  <c r="K469" i="12"/>
  <c r="V367" i="12"/>
  <c r="K367" i="12"/>
  <c r="S367" i="12"/>
  <c r="S380" i="12"/>
  <c r="U380" i="12"/>
  <c r="F380" i="12"/>
  <c r="Q241" i="12"/>
  <c r="F241" i="12"/>
  <c r="U101" i="12"/>
  <c r="F101" i="12"/>
  <c r="V56" i="8"/>
  <c r="P437" i="12"/>
  <c r="X437" i="12"/>
  <c r="M52" i="12"/>
  <c r="Q484" i="12"/>
  <c r="M484" i="12"/>
  <c r="J484" i="12"/>
  <c r="N286" i="12"/>
  <c r="J286" i="12"/>
  <c r="I286" i="12"/>
  <c r="E269" i="12"/>
  <c r="W138" i="12"/>
  <c r="F138" i="12"/>
  <c r="L138" i="12"/>
  <c r="F494" i="12"/>
  <c r="G494" i="12"/>
  <c r="H425" i="12"/>
  <c r="X264" i="12"/>
  <c r="W264" i="12"/>
  <c r="V264" i="12"/>
  <c r="X34" i="12"/>
  <c r="G34" i="12"/>
  <c r="K34" i="12"/>
  <c r="F424" i="12"/>
  <c r="Q424" i="12"/>
  <c r="T304" i="12"/>
  <c r="O304" i="12"/>
  <c r="F304" i="12"/>
  <c r="X492" i="12"/>
  <c r="F492" i="12"/>
  <c r="R492" i="12"/>
  <c r="H366" i="12"/>
  <c r="M366" i="12"/>
  <c r="S366" i="12"/>
  <c r="P151" i="12"/>
  <c r="M117" i="12"/>
  <c r="O117" i="12"/>
  <c r="X117" i="12"/>
  <c r="F367" i="12"/>
  <c r="H367" i="12"/>
  <c r="L367" i="12"/>
  <c r="M240" i="12"/>
  <c r="I380" i="12"/>
  <c r="Q380" i="12"/>
  <c r="H241" i="12"/>
  <c r="V241" i="12"/>
  <c r="T101" i="12"/>
  <c r="L101" i="12"/>
  <c r="Q52" i="12"/>
  <c r="V43" i="7"/>
  <c r="Q437" i="12"/>
  <c r="O52" i="12"/>
  <c r="U484" i="12"/>
  <c r="F484" i="12"/>
  <c r="U286" i="12"/>
  <c r="L286" i="12"/>
  <c r="V138" i="12"/>
  <c r="K138" i="12"/>
  <c r="W494" i="12"/>
  <c r="K264" i="12"/>
  <c r="I34" i="12"/>
  <c r="L424" i="12"/>
  <c r="W304" i="12"/>
  <c r="M304" i="12"/>
  <c r="G492" i="12"/>
  <c r="H492" i="12"/>
  <c r="T366" i="12"/>
  <c r="I151" i="12"/>
  <c r="H117" i="12"/>
  <c r="P367" i="12"/>
  <c r="Q367" i="12"/>
  <c r="J240" i="12"/>
  <c r="J380" i="12"/>
  <c r="O241" i="12"/>
  <c r="J459" i="12"/>
  <c r="Q101" i="12"/>
  <c r="AA242" i="12"/>
  <c r="E381" i="12"/>
  <c r="N51" i="12"/>
  <c r="H51" i="12"/>
  <c r="E14" i="12"/>
  <c r="E16" i="12"/>
  <c r="E485" i="12"/>
  <c r="J466" i="12"/>
  <c r="V466" i="12"/>
  <c r="E345" i="12"/>
  <c r="G414" i="12"/>
  <c r="T414" i="12"/>
  <c r="R375" i="12"/>
  <c r="U375" i="12"/>
  <c r="P344" i="12"/>
  <c r="N344" i="12"/>
  <c r="L329" i="12"/>
  <c r="Q329" i="12"/>
  <c r="Q276" i="12"/>
  <c r="F276" i="12"/>
  <c r="X276" i="12"/>
  <c r="G174" i="12"/>
  <c r="Q174" i="12"/>
  <c r="H53" i="12"/>
  <c r="K53" i="12"/>
  <c r="J53" i="12"/>
  <c r="M465" i="12"/>
  <c r="S465" i="12"/>
  <c r="F465" i="12"/>
  <c r="O277" i="12"/>
  <c r="I277" i="12"/>
  <c r="K493" i="12"/>
  <c r="G493" i="12"/>
  <c r="M493" i="12"/>
  <c r="P413" i="12"/>
  <c r="L413" i="12"/>
  <c r="M341" i="12"/>
  <c r="S341" i="12"/>
  <c r="N140" i="12"/>
  <c r="J140" i="12"/>
  <c r="H59" i="12"/>
  <c r="Q59" i="12"/>
  <c r="Q330" i="12"/>
  <c r="O330" i="12"/>
  <c r="L141" i="12"/>
  <c r="J141" i="12"/>
  <c r="H141" i="12"/>
  <c r="J469" i="12"/>
  <c r="N469" i="12"/>
  <c r="F389" i="12"/>
  <c r="R389" i="12"/>
  <c r="H389" i="12"/>
  <c r="M287" i="12"/>
  <c r="J287" i="12"/>
  <c r="K240" i="12"/>
  <c r="G240" i="12"/>
  <c r="F240" i="12"/>
  <c r="F118" i="12"/>
  <c r="R118" i="12"/>
  <c r="Q118" i="12"/>
  <c r="J167" i="12"/>
  <c r="P167" i="12"/>
  <c r="U428" i="12"/>
  <c r="S428" i="12"/>
  <c r="K356" i="12"/>
  <c r="Q356" i="12"/>
  <c r="V325" i="12"/>
  <c r="F325" i="12"/>
  <c r="H172" i="12"/>
  <c r="E205" i="18" s="1"/>
  <c r="K172" i="12"/>
  <c r="H205" i="18" s="1"/>
  <c r="X155" i="12"/>
  <c r="V155" i="12"/>
  <c r="T155" i="12"/>
  <c r="R466" i="12"/>
  <c r="X466" i="12"/>
  <c r="Q414" i="12"/>
  <c r="U414" i="12"/>
  <c r="H414" i="12"/>
  <c r="Q375" i="12"/>
  <c r="X375" i="12"/>
  <c r="N375" i="12"/>
  <c r="R344" i="12"/>
  <c r="T344" i="12"/>
  <c r="O344" i="12"/>
  <c r="H329" i="12"/>
  <c r="U329" i="12"/>
  <c r="K276" i="12"/>
  <c r="H276" i="12"/>
  <c r="T174" i="12"/>
  <c r="J174" i="12"/>
  <c r="U53" i="12"/>
  <c r="X53" i="12"/>
  <c r="R53" i="12"/>
  <c r="G465" i="12"/>
  <c r="K465" i="12"/>
  <c r="O465" i="12"/>
  <c r="X277" i="12"/>
  <c r="T277" i="12"/>
  <c r="N493" i="12"/>
  <c r="S493" i="12"/>
  <c r="X413" i="12"/>
  <c r="N413" i="12"/>
  <c r="E357" i="12"/>
  <c r="Q341" i="12"/>
  <c r="I341" i="12"/>
  <c r="K140" i="12"/>
  <c r="I140" i="12"/>
  <c r="J59" i="12"/>
  <c r="T59" i="12"/>
  <c r="E421" i="12"/>
  <c r="I330" i="12"/>
  <c r="K330" i="12"/>
  <c r="P330" i="12"/>
  <c r="F141" i="12"/>
  <c r="S141" i="12"/>
  <c r="W141" i="12"/>
  <c r="F469" i="12"/>
  <c r="O469" i="12"/>
  <c r="L389" i="12"/>
  <c r="T389" i="12"/>
  <c r="O389" i="12"/>
  <c r="P287" i="12"/>
  <c r="F287" i="12"/>
  <c r="Q240" i="12"/>
  <c r="H240" i="12"/>
  <c r="L240" i="12"/>
  <c r="O118" i="12"/>
  <c r="S118" i="12"/>
  <c r="I118" i="12"/>
  <c r="I167" i="12"/>
  <c r="G167" i="12"/>
  <c r="F428" i="12"/>
  <c r="K428" i="12"/>
  <c r="O356" i="12"/>
  <c r="T356" i="12"/>
  <c r="Q325" i="12"/>
  <c r="L325" i="12"/>
  <c r="I172" i="12"/>
  <c r="F205" i="18" s="1"/>
  <c r="N172" i="12"/>
  <c r="K205" i="18" s="1"/>
  <c r="I155" i="12"/>
  <c r="N155" i="12"/>
  <c r="R155" i="12"/>
  <c r="T466" i="12"/>
  <c r="L466" i="12"/>
  <c r="M414" i="12"/>
  <c r="R414" i="12"/>
  <c r="O414" i="12"/>
  <c r="M375" i="12"/>
  <c r="V375" i="12"/>
  <c r="K375" i="12"/>
  <c r="M344" i="12"/>
  <c r="S344" i="12"/>
  <c r="Q344" i="12"/>
  <c r="N329" i="12"/>
  <c r="O329" i="12"/>
  <c r="M276" i="12"/>
  <c r="W276" i="12"/>
  <c r="V174" i="12"/>
  <c r="P174" i="12"/>
  <c r="W53" i="12"/>
  <c r="O53" i="12"/>
  <c r="L53" i="12"/>
  <c r="H465" i="12"/>
  <c r="T465" i="12"/>
  <c r="X465" i="12"/>
  <c r="F277" i="12"/>
  <c r="J277" i="12"/>
  <c r="Q493" i="12"/>
  <c r="H493" i="12"/>
  <c r="M413" i="12"/>
  <c r="J413" i="12"/>
  <c r="Q413" i="12"/>
  <c r="J341" i="12"/>
  <c r="W341" i="12"/>
  <c r="P140" i="12"/>
  <c r="O140" i="12"/>
  <c r="V59" i="12"/>
  <c r="K59" i="12"/>
  <c r="U330" i="12"/>
  <c r="R330" i="12"/>
  <c r="X330" i="12"/>
  <c r="I141" i="12"/>
  <c r="O141" i="12"/>
  <c r="R141" i="12"/>
  <c r="G469" i="12"/>
  <c r="P469" i="12"/>
  <c r="K389" i="12"/>
  <c r="J389" i="12"/>
  <c r="I287" i="12"/>
  <c r="Q287" i="12"/>
  <c r="I240" i="12"/>
  <c r="N240" i="12"/>
  <c r="U118" i="12"/>
  <c r="W118" i="12"/>
  <c r="U167" i="12"/>
  <c r="N167" i="12"/>
  <c r="M428" i="12"/>
  <c r="G428" i="12"/>
  <c r="T428" i="12"/>
  <c r="S356" i="12"/>
  <c r="I356" i="12"/>
  <c r="X325" i="12"/>
  <c r="S325" i="12"/>
  <c r="R172" i="12"/>
  <c r="O205" i="18" s="1"/>
  <c r="G172" i="12"/>
  <c r="D205" i="18" s="1"/>
  <c r="L172" i="12"/>
  <c r="I205" i="18" s="1"/>
  <c r="P155" i="12"/>
  <c r="F155" i="12"/>
  <c r="W155" i="12"/>
  <c r="G466" i="12"/>
  <c r="M466" i="12"/>
  <c r="X414" i="12"/>
  <c r="V414" i="12"/>
  <c r="P414" i="12"/>
  <c r="I375" i="12"/>
  <c r="L375" i="12"/>
  <c r="J375" i="12"/>
  <c r="K344" i="12"/>
  <c r="V344" i="12"/>
  <c r="W344" i="12"/>
  <c r="T329" i="12"/>
  <c r="I329" i="12"/>
  <c r="S276" i="12"/>
  <c r="N276" i="12"/>
  <c r="F174" i="12"/>
  <c r="L174" i="12"/>
  <c r="I174" i="12"/>
  <c r="N53" i="12"/>
  <c r="F53" i="12"/>
  <c r="I465" i="12"/>
  <c r="L465" i="12"/>
  <c r="S277" i="12"/>
  <c r="P277" i="12"/>
  <c r="V277" i="12"/>
  <c r="O493" i="12"/>
  <c r="U493" i="12"/>
  <c r="U413" i="12"/>
  <c r="T413" i="12"/>
  <c r="W413" i="12"/>
  <c r="T341" i="12"/>
  <c r="R341" i="12"/>
  <c r="K341" i="12"/>
  <c r="H140" i="12"/>
  <c r="M140" i="12"/>
  <c r="X59" i="12"/>
  <c r="R59" i="12"/>
  <c r="V330" i="12"/>
  <c r="J330" i="12"/>
  <c r="T330" i="12"/>
  <c r="T141" i="12"/>
  <c r="P141" i="12"/>
  <c r="R469" i="12"/>
  <c r="H469" i="12"/>
  <c r="U469" i="12"/>
  <c r="N389" i="12"/>
  <c r="P389" i="12"/>
  <c r="X287" i="12"/>
  <c r="W287" i="12"/>
  <c r="R287" i="12"/>
  <c r="W240" i="12"/>
  <c r="P240" i="12"/>
  <c r="G118" i="12"/>
  <c r="X118" i="12"/>
  <c r="F167" i="12"/>
  <c r="L167" i="12"/>
  <c r="R167" i="12"/>
  <c r="N428" i="12"/>
  <c r="H428" i="12"/>
  <c r="L428" i="12"/>
  <c r="J356" i="12"/>
  <c r="U356" i="12"/>
  <c r="W325" i="12"/>
  <c r="H325" i="12"/>
  <c r="X172" i="12"/>
  <c r="U205" i="18" s="1"/>
  <c r="S172" i="12"/>
  <c r="P205" i="18" s="1"/>
  <c r="F172" i="12"/>
  <c r="L155" i="12"/>
  <c r="U155" i="12"/>
  <c r="O466" i="12"/>
  <c r="F466" i="12"/>
  <c r="N466" i="12"/>
  <c r="I414" i="12"/>
  <c r="L414" i="12"/>
  <c r="W375" i="12"/>
  <c r="P375" i="12"/>
  <c r="F344" i="12"/>
  <c r="I344" i="12"/>
  <c r="V329" i="12"/>
  <c r="K329" i="12"/>
  <c r="X329" i="12"/>
  <c r="I276" i="12"/>
  <c r="G276" i="12"/>
  <c r="U174" i="12"/>
  <c r="H174" i="12"/>
  <c r="K174" i="12"/>
  <c r="M53" i="12"/>
  <c r="P53" i="12"/>
  <c r="P465" i="12"/>
  <c r="V465" i="12"/>
  <c r="K277" i="12"/>
  <c r="G277" i="12"/>
  <c r="L277" i="12"/>
  <c r="T493" i="12"/>
  <c r="J493" i="12"/>
  <c r="G413" i="12"/>
  <c r="S413" i="12"/>
  <c r="K413" i="12"/>
  <c r="L341" i="12"/>
  <c r="X341" i="12"/>
  <c r="O341" i="12"/>
  <c r="U140" i="12"/>
  <c r="S140" i="12"/>
  <c r="U59" i="12"/>
  <c r="I59" i="12"/>
  <c r="F330" i="12"/>
  <c r="L330" i="12"/>
  <c r="Q141" i="12"/>
  <c r="X141" i="12"/>
  <c r="L469" i="12"/>
  <c r="T469" i="12"/>
  <c r="Q469" i="12"/>
  <c r="S389" i="12"/>
  <c r="W389" i="12"/>
  <c r="H287" i="12"/>
  <c r="K287" i="12"/>
  <c r="T287" i="12"/>
  <c r="O240" i="12"/>
  <c r="T240" i="12"/>
  <c r="V118" i="12"/>
  <c r="H118" i="12"/>
  <c r="M167" i="12"/>
  <c r="W167" i="12"/>
  <c r="K167" i="12"/>
  <c r="O428" i="12"/>
  <c r="Q428" i="12"/>
  <c r="V428" i="12"/>
  <c r="L356" i="12"/>
  <c r="W356" i="12"/>
  <c r="F356" i="12"/>
  <c r="T325" i="12"/>
  <c r="G325" i="12"/>
  <c r="W172" i="12"/>
  <c r="T205" i="18" s="1"/>
  <c r="J172" i="12"/>
  <c r="G205" i="18" s="1"/>
  <c r="T172" i="12"/>
  <c r="Q205" i="18" s="1"/>
  <c r="M155" i="12"/>
  <c r="S155" i="12"/>
  <c r="H22" i="9"/>
  <c r="G66" i="9"/>
  <c r="I466" i="12"/>
  <c r="H466" i="12"/>
  <c r="Q466" i="12"/>
  <c r="J414" i="12"/>
  <c r="N414" i="12"/>
  <c r="G375" i="12"/>
  <c r="F375" i="12"/>
  <c r="L344" i="12"/>
  <c r="X344" i="12"/>
  <c r="S329" i="12"/>
  <c r="M329" i="12"/>
  <c r="G329" i="12"/>
  <c r="P276" i="12"/>
  <c r="T276" i="12"/>
  <c r="M174" i="12"/>
  <c r="X174" i="12"/>
  <c r="W174" i="12"/>
  <c r="V53" i="12"/>
  <c r="G53" i="12"/>
  <c r="Q465" i="12"/>
  <c r="U465" i="12"/>
  <c r="M277" i="12"/>
  <c r="Q277" i="12"/>
  <c r="W277" i="12"/>
  <c r="P493" i="12"/>
  <c r="V493" i="12"/>
  <c r="I413" i="12"/>
  <c r="R413" i="12"/>
  <c r="N341" i="12"/>
  <c r="V341" i="12"/>
  <c r="P341" i="12"/>
  <c r="L140" i="12"/>
  <c r="R140" i="12"/>
  <c r="F140" i="12"/>
  <c r="L59" i="12"/>
  <c r="M59" i="12"/>
  <c r="G59" i="12"/>
  <c r="S330" i="12"/>
  <c r="G330" i="12"/>
  <c r="U141" i="12"/>
  <c r="K141" i="12"/>
  <c r="I469" i="12"/>
  <c r="W469" i="12"/>
  <c r="V469" i="12"/>
  <c r="U389" i="12"/>
  <c r="X389" i="12"/>
  <c r="O287" i="12"/>
  <c r="L287" i="12"/>
  <c r="N287" i="12"/>
  <c r="R240" i="12"/>
  <c r="V240" i="12"/>
  <c r="M118" i="12"/>
  <c r="J118" i="12"/>
  <c r="H167" i="12"/>
  <c r="X167" i="12"/>
  <c r="S167" i="12"/>
  <c r="P428" i="12"/>
  <c r="I428" i="12"/>
  <c r="R356" i="12"/>
  <c r="P356" i="12"/>
  <c r="V356" i="12"/>
  <c r="I325" i="12"/>
  <c r="M325" i="12"/>
  <c r="U325" i="12"/>
  <c r="E281" i="12"/>
  <c r="O172" i="12"/>
  <c r="L205" i="18" s="1"/>
  <c r="M172" i="12"/>
  <c r="J205" i="18" s="1"/>
  <c r="H155" i="12"/>
  <c r="K155" i="12"/>
  <c r="L30" i="9"/>
  <c r="O37" i="9"/>
  <c r="P466" i="12"/>
  <c r="K466" i="12"/>
  <c r="W414" i="12"/>
  <c r="O375" i="12"/>
  <c r="S375" i="12"/>
  <c r="J344" i="12"/>
  <c r="J329" i="12"/>
  <c r="W329" i="12"/>
  <c r="R276" i="12"/>
  <c r="U276" i="12"/>
  <c r="N174" i="12"/>
  <c r="Q53" i="12"/>
  <c r="R465" i="12"/>
  <c r="U277" i="12"/>
  <c r="W493" i="12"/>
  <c r="F493" i="12"/>
  <c r="V413" i="12"/>
  <c r="U341" i="12"/>
  <c r="V140" i="12"/>
  <c r="Q140" i="12"/>
  <c r="O59" i="12"/>
  <c r="F59" i="12"/>
  <c r="N330" i="12"/>
  <c r="M141" i="12"/>
  <c r="S469" i="12"/>
  <c r="I389" i="12"/>
  <c r="U287" i="12"/>
  <c r="S240" i="12"/>
  <c r="N118" i="12"/>
  <c r="Q167" i="12"/>
  <c r="W428" i="12"/>
  <c r="X356" i="12"/>
  <c r="G356" i="12"/>
  <c r="J325" i="12"/>
  <c r="P325" i="12"/>
  <c r="P172" i="12"/>
  <c r="M205" i="18" s="1"/>
  <c r="Q155" i="12"/>
  <c r="E17" i="12"/>
  <c r="J176" i="12"/>
  <c r="W490" i="12"/>
  <c r="F51" i="12"/>
  <c r="W51" i="12"/>
  <c r="E26" i="12"/>
  <c r="F100" i="9"/>
  <c r="V436" i="12"/>
  <c r="G436" i="12"/>
  <c r="G425" i="12"/>
  <c r="T425" i="12"/>
  <c r="X176" i="12"/>
  <c r="Q176" i="12"/>
  <c r="V151" i="12"/>
  <c r="S151" i="12"/>
  <c r="N490" i="12"/>
  <c r="T490" i="12"/>
  <c r="O459" i="12"/>
  <c r="L459" i="12"/>
  <c r="K459" i="12"/>
  <c r="R112" i="12"/>
  <c r="P112" i="12"/>
  <c r="I112" i="12"/>
  <c r="M51" i="12"/>
  <c r="K51" i="12"/>
  <c r="I51" i="12"/>
  <c r="N436" i="12"/>
  <c r="I490" i="12"/>
  <c r="O490" i="12"/>
  <c r="X112" i="12"/>
  <c r="K112" i="12"/>
  <c r="E18" i="12"/>
  <c r="E29" i="12"/>
  <c r="E24" i="12"/>
  <c r="L119" i="9"/>
  <c r="Q436" i="12"/>
  <c r="U436" i="12"/>
  <c r="X425" i="12"/>
  <c r="W425" i="12"/>
  <c r="I176" i="12"/>
  <c r="L176" i="12"/>
  <c r="E397" i="12"/>
  <c r="F151" i="12"/>
  <c r="U151" i="12"/>
  <c r="T151" i="12"/>
  <c r="F490" i="12"/>
  <c r="J490" i="12"/>
  <c r="U459" i="12"/>
  <c r="G459" i="12"/>
  <c r="J112" i="12"/>
  <c r="H112" i="12"/>
  <c r="O112" i="12"/>
  <c r="T51" i="12"/>
  <c r="O51" i="12"/>
  <c r="J51" i="12"/>
  <c r="P436" i="12"/>
  <c r="N111" i="9"/>
  <c r="R436" i="12"/>
  <c r="H436" i="12"/>
  <c r="S425" i="12"/>
  <c r="J425" i="12"/>
  <c r="I425" i="12"/>
  <c r="P176" i="12"/>
  <c r="S176" i="12"/>
  <c r="Q151" i="12"/>
  <c r="N151" i="12"/>
  <c r="W151" i="12"/>
  <c r="P490" i="12"/>
  <c r="U490" i="12"/>
  <c r="W459" i="12"/>
  <c r="X459" i="12"/>
  <c r="V112" i="12"/>
  <c r="N112" i="12"/>
  <c r="T112" i="12"/>
  <c r="L51" i="12"/>
  <c r="R51" i="12"/>
  <c r="Q51" i="12"/>
  <c r="W436" i="12"/>
  <c r="I436" i="12"/>
  <c r="L436" i="12"/>
  <c r="U425" i="12"/>
  <c r="M425" i="12"/>
  <c r="R425" i="12"/>
  <c r="O176" i="12"/>
  <c r="K176" i="12"/>
  <c r="H151" i="12"/>
  <c r="M151" i="12"/>
  <c r="L151" i="12"/>
  <c r="G490" i="12"/>
  <c r="L490" i="12"/>
  <c r="Q459" i="12"/>
  <c r="F459" i="12"/>
  <c r="U112" i="12"/>
  <c r="S112" i="12"/>
  <c r="P51" i="12"/>
  <c r="S51" i="12"/>
  <c r="E22" i="12"/>
  <c r="L43" i="9"/>
  <c r="E157" i="12"/>
  <c r="E445" i="12"/>
  <c r="J436" i="12"/>
  <c r="M436" i="12"/>
  <c r="L425" i="12"/>
  <c r="K425" i="12"/>
  <c r="Q425" i="12"/>
  <c r="G176" i="12"/>
  <c r="R176" i="12"/>
  <c r="T176" i="12"/>
  <c r="X151" i="12"/>
  <c r="R151" i="12"/>
  <c r="Q490" i="12"/>
  <c r="V490" i="12"/>
  <c r="M459" i="12"/>
  <c r="V459" i="12"/>
  <c r="L112" i="12"/>
  <c r="Q112" i="12"/>
  <c r="X51" i="12"/>
  <c r="U51" i="12"/>
  <c r="F112" i="12"/>
  <c r="E23" i="12"/>
  <c r="N176" i="12"/>
  <c r="E13" i="12"/>
  <c r="E497" i="12"/>
  <c r="E43" i="12"/>
  <c r="F436" i="12"/>
  <c r="S436" i="12"/>
  <c r="V425" i="12"/>
  <c r="V176" i="12"/>
  <c r="H176" i="12"/>
  <c r="E509" i="12"/>
  <c r="J151" i="12"/>
  <c r="S490" i="12"/>
  <c r="H490" i="12"/>
  <c r="N459" i="12"/>
  <c r="G112" i="12"/>
  <c r="G51" i="12"/>
  <c r="W64" i="12"/>
  <c r="Q64" i="12"/>
  <c r="X64" i="12"/>
  <c r="S64" i="12"/>
  <c r="V64" i="12"/>
  <c r="G64" i="12"/>
  <c r="J64" i="12"/>
  <c r="O64" i="12"/>
  <c r="L64" i="12"/>
  <c r="M64" i="12"/>
  <c r="R64" i="12"/>
  <c r="H64" i="12"/>
  <c r="T64" i="12"/>
  <c r="U64" i="12"/>
  <c r="I64" i="12"/>
  <c r="K64" i="12"/>
  <c r="N64" i="12"/>
  <c r="F64" i="12"/>
  <c r="P64" i="12"/>
  <c r="O464" i="12"/>
  <c r="M464" i="12"/>
  <c r="X464" i="12"/>
  <c r="L464" i="12"/>
  <c r="W464" i="12"/>
  <c r="J464" i="12"/>
  <c r="U464" i="12"/>
  <c r="I464" i="12"/>
  <c r="Q464" i="12"/>
  <c r="H464" i="12"/>
  <c r="G464" i="12"/>
  <c r="T464" i="12"/>
  <c r="R464" i="12"/>
  <c r="V464" i="12"/>
  <c r="S464" i="12"/>
  <c r="N464" i="12"/>
  <c r="F464" i="12"/>
  <c r="K464" i="12"/>
  <c r="E473" i="12"/>
  <c r="P464" i="12"/>
  <c r="V41" i="12"/>
  <c r="P41" i="12"/>
  <c r="L41" i="12"/>
  <c r="X41" i="12"/>
  <c r="K41" i="12"/>
  <c r="G41" i="12"/>
  <c r="Q41" i="12"/>
  <c r="J41" i="12"/>
  <c r="S41" i="12"/>
  <c r="M41" i="12"/>
  <c r="U41" i="12"/>
  <c r="R41" i="12"/>
  <c r="F41" i="12"/>
  <c r="H41" i="12"/>
  <c r="I41" i="12"/>
  <c r="N41" i="12"/>
  <c r="O41" i="12"/>
  <c r="T41" i="12"/>
  <c r="W41" i="12"/>
  <c r="N403" i="12"/>
  <c r="K403" i="12"/>
  <c r="F403" i="12"/>
  <c r="P403" i="12"/>
  <c r="Q403" i="12"/>
  <c r="H403" i="12"/>
  <c r="I403" i="12"/>
  <c r="J403" i="12"/>
  <c r="L403" i="12"/>
  <c r="M403" i="12"/>
  <c r="O403" i="12"/>
  <c r="T403" i="12"/>
  <c r="U403" i="12"/>
  <c r="W403" i="12"/>
  <c r="R403" i="12"/>
  <c r="X403" i="12"/>
  <c r="G403" i="12"/>
  <c r="S403" i="12"/>
  <c r="V403" i="12"/>
  <c r="N177" i="12"/>
  <c r="P177" i="12"/>
  <c r="Q177" i="12"/>
  <c r="F177" i="12"/>
  <c r="I177" i="12"/>
  <c r="K177" i="12"/>
  <c r="S177" i="12"/>
  <c r="G177" i="12"/>
  <c r="X177" i="12"/>
  <c r="V177" i="12"/>
  <c r="O177" i="12"/>
  <c r="H177" i="12"/>
  <c r="U177" i="12"/>
  <c r="W177" i="12"/>
  <c r="J177" i="12"/>
  <c r="R177" i="12"/>
  <c r="M177" i="12"/>
  <c r="L177" i="12"/>
  <c r="T177" i="12"/>
  <c r="L36" i="12"/>
  <c r="M36" i="12"/>
  <c r="T36" i="12"/>
  <c r="U36" i="12"/>
  <c r="S36" i="12"/>
  <c r="O36" i="12"/>
  <c r="X36" i="12"/>
  <c r="W36" i="12"/>
  <c r="N36" i="12"/>
  <c r="R36" i="12"/>
  <c r="Q36" i="12"/>
  <c r="P36" i="12"/>
  <c r="F36" i="12"/>
  <c r="K36" i="12"/>
  <c r="G36" i="12"/>
  <c r="I36" i="12"/>
  <c r="V36" i="12"/>
  <c r="H36" i="12"/>
  <c r="J36" i="12"/>
  <c r="V236" i="12"/>
  <c r="P236" i="12"/>
  <c r="N236" i="12"/>
  <c r="L236" i="12"/>
  <c r="T236" i="12"/>
  <c r="H236" i="12"/>
  <c r="F236" i="12"/>
  <c r="U236" i="12"/>
  <c r="X236" i="12"/>
  <c r="J236" i="12"/>
  <c r="S236" i="12"/>
  <c r="I236" i="12"/>
  <c r="R236" i="12"/>
  <c r="E245" i="12"/>
  <c r="Q236" i="12"/>
  <c r="K236" i="12"/>
  <c r="G236" i="12"/>
  <c r="O236" i="12"/>
  <c r="W236" i="12"/>
  <c r="M236" i="12"/>
  <c r="X427" i="12"/>
  <c r="I427" i="12"/>
  <c r="U427" i="12"/>
  <c r="G427" i="12"/>
  <c r="T427" i="12"/>
  <c r="F427" i="12"/>
  <c r="R427" i="12"/>
  <c r="V427" i="12"/>
  <c r="P427" i="12"/>
  <c r="O427" i="12"/>
  <c r="L427" i="12"/>
  <c r="J427" i="12"/>
  <c r="H427" i="12"/>
  <c r="W427" i="12"/>
  <c r="S427" i="12"/>
  <c r="K427" i="12"/>
  <c r="N427" i="12"/>
  <c r="Q427" i="12"/>
  <c r="M427" i="12"/>
  <c r="E11" i="12"/>
  <c r="H66" i="9"/>
  <c r="J43" i="9"/>
  <c r="M66" i="9"/>
  <c r="S237" i="12"/>
  <c r="V237" i="12"/>
  <c r="J237" i="12"/>
  <c r="O237" i="12"/>
  <c r="W237" i="12"/>
  <c r="R237" i="12"/>
  <c r="X237" i="12"/>
  <c r="P237" i="12"/>
  <c r="I237" i="12"/>
  <c r="K237" i="12"/>
  <c r="G237" i="12"/>
  <c r="Q237" i="12"/>
  <c r="H237" i="12"/>
  <c r="L237" i="12"/>
  <c r="N237" i="12"/>
  <c r="T237" i="12"/>
  <c r="M237" i="12"/>
  <c r="U237" i="12"/>
  <c r="F237" i="12"/>
  <c r="W161" i="12"/>
  <c r="K161" i="12"/>
  <c r="R161" i="12"/>
  <c r="X161" i="12"/>
  <c r="O161" i="12"/>
  <c r="H161" i="12"/>
  <c r="J161" i="12"/>
  <c r="S161" i="12"/>
  <c r="P161" i="12"/>
  <c r="I161" i="12"/>
  <c r="V161" i="12"/>
  <c r="Q161" i="12"/>
  <c r="L161" i="12"/>
  <c r="T161" i="12"/>
  <c r="F161" i="12"/>
  <c r="G161" i="12"/>
  <c r="M161" i="12"/>
  <c r="N161" i="12"/>
  <c r="U161" i="12"/>
  <c r="E67" i="12"/>
  <c r="S66" i="12"/>
  <c r="T66" i="12"/>
  <c r="V66" i="12"/>
  <c r="N66" i="12"/>
  <c r="L66" i="12"/>
  <c r="M66" i="12"/>
  <c r="F66" i="12"/>
  <c r="H66" i="12"/>
  <c r="O66" i="12"/>
  <c r="R66" i="12"/>
  <c r="W66" i="12"/>
  <c r="X66" i="12"/>
  <c r="K66" i="12"/>
  <c r="U66" i="12"/>
  <c r="G66" i="12"/>
  <c r="I66" i="12"/>
  <c r="Q66" i="12"/>
  <c r="P66" i="12"/>
  <c r="J66" i="12"/>
  <c r="T120" i="12"/>
  <c r="M120" i="12"/>
  <c r="L120" i="12"/>
  <c r="G120" i="12"/>
  <c r="O120" i="12"/>
  <c r="U120" i="12"/>
  <c r="N120" i="12"/>
  <c r="H120" i="12"/>
  <c r="K120" i="12"/>
  <c r="V120" i="12"/>
  <c r="P120" i="12"/>
  <c r="J120" i="12"/>
  <c r="S120" i="12"/>
  <c r="F120" i="12"/>
  <c r="Q120" i="12"/>
  <c r="I120" i="12"/>
  <c r="R120" i="12"/>
  <c r="X120" i="12"/>
  <c r="W120" i="12"/>
  <c r="K178" i="12"/>
  <c r="S178" i="12"/>
  <c r="R178" i="12"/>
  <c r="Q178" i="12"/>
  <c r="P178" i="12"/>
  <c r="W178" i="12"/>
  <c r="H178" i="12"/>
  <c r="X178" i="12"/>
  <c r="I178" i="12"/>
  <c r="F178" i="12"/>
  <c r="N178" i="12"/>
  <c r="L178" i="12"/>
  <c r="V178" i="12"/>
  <c r="O178" i="12"/>
  <c r="M178" i="12"/>
  <c r="U178" i="12"/>
  <c r="T178" i="12"/>
  <c r="G178" i="12"/>
  <c r="J178" i="12"/>
  <c r="Q38" i="12"/>
  <c r="X38" i="12"/>
  <c r="O38" i="12"/>
  <c r="I38" i="12"/>
  <c r="W38" i="12"/>
  <c r="K38" i="12"/>
  <c r="F38" i="12"/>
  <c r="R38" i="12"/>
  <c r="S38" i="12"/>
  <c r="N38" i="12"/>
  <c r="P38" i="12"/>
  <c r="H38" i="12"/>
  <c r="M38" i="12"/>
  <c r="G38" i="12"/>
  <c r="U38" i="12"/>
  <c r="J38" i="12"/>
  <c r="T38" i="12"/>
  <c r="L38" i="12"/>
  <c r="V38" i="12"/>
  <c r="V360" i="12"/>
  <c r="O360" i="12"/>
  <c r="N360" i="12"/>
  <c r="L360" i="12"/>
  <c r="W360" i="12"/>
  <c r="G360" i="12"/>
  <c r="T360" i="12"/>
  <c r="F360" i="12"/>
  <c r="R360" i="12"/>
  <c r="Q360" i="12"/>
  <c r="J360" i="12"/>
  <c r="U360" i="12"/>
  <c r="I360" i="12"/>
  <c r="H360" i="12"/>
  <c r="P360" i="12"/>
  <c r="X360" i="12"/>
  <c r="E369" i="12"/>
  <c r="S360" i="12"/>
  <c r="K360" i="12"/>
  <c r="M360" i="12"/>
  <c r="K179" i="12"/>
  <c r="S179" i="12"/>
  <c r="R179" i="12"/>
  <c r="L179" i="12"/>
  <c r="O179" i="12"/>
  <c r="U179" i="12"/>
  <c r="T179" i="12"/>
  <c r="W179" i="12"/>
  <c r="F179" i="12"/>
  <c r="P179" i="12"/>
  <c r="N179" i="12"/>
  <c r="X179" i="12"/>
  <c r="I179" i="12"/>
  <c r="J179" i="12"/>
  <c r="G179" i="12"/>
  <c r="V179" i="12"/>
  <c r="Q179" i="12"/>
  <c r="H179" i="12"/>
  <c r="M179" i="12"/>
  <c r="T395" i="12"/>
  <c r="S395" i="12"/>
  <c r="M395" i="12"/>
  <c r="L395" i="12"/>
  <c r="G395" i="12"/>
  <c r="I395" i="12"/>
  <c r="P395" i="12"/>
  <c r="R395" i="12"/>
  <c r="U395" i="12"/>
  <c r="J395" i="12"/>
  <c r="Q395" i="12"/>
  <c r="N395" i="12"/>
  <c r="F395" i="12"/>
  <c r="K395" i="12"/>
  <c r="X395" i="12"/>
  <c r="H395" i="12"/>
  <c r="W395" i="12"/>
  <c r="O395" i="12"/>
  <c r="V395" i="12"/>
  <c r="L54" i="12"/>
  <c r="N54" i="12"/>
  <c r="F54" i="12"/>
  <c r="H54" i="12"/>
  <c r="Q54" i="12"/>
  <c r="K54" i="12"/>
  <c r="G54" i="12"/>
  <c r="P54" i="12"/>
  <c r="S54" i="12"/>
  <c r="T54" i="12"/>
  <c r="V54" i="12"/>
  <c r="U54" i="12"/>
  <c r="J54" i="12"/>
  <c r="R54" i="12"/>
  <c r="I54" i="12"/>
  <c r="O54" i="12"/>
  <c r="M54" i="12"/>
  <c r="W54" i="12"/>
  <c r="X54" i="12"/>
  <c r="T180" i="12"/>
  <c r="P180" i="12"/>
  <c r="G180" i="12"/>
  <c r="S180" i="12"/>
  <c r="X180" i="12"/>
  <c r="W180" i="12"/>
  <c r="F180" i="12"/>
  <c r="I180" i="12"/>
  <c r="V180" i="12"/>
  <c r="L180" i="12"/>
  <c r="U180" i="12"/>
  <c r="J180" i="12"/>
  <c r="Q180" i="12"/>
  <c r="N180" i="12"/>
  <c r="H180" i="12"/>
  <c r="K180" i="12"/>
  <c r="R180" i="12"/>
  <c r="M180" i="12"/>
  <c r="O180" i="12"/>
  <c r="F292" i="12"/>
  <c r="V292" i="12"/>
  <c r="P292" i="12"/>
  <c r="N292" i="12"/>
  <c r="H292" i="12"/>
  <c r="X292" i="12"/>
  <c r="U292" i="12"/>
  <c r="J292" i="12"/>
  <c r="K292" i="12"/>
  <c r="I292" i="12"/>
  <c r="O292" i="12"/>
  <c r="T292" i="12"/>
  <c r="M292" i="12"/>
  <c r="R292" i="12"/>
  <c r="S292" i="12"/>
  <c r="G292" i="12"/>
  <c r="W292" i="12"/>
  <c r="L292" i="12"/>
  <c r="Q292" i="12"/>
  <c r="I368" i="12"/>
  <c r="N368" i="12"/>
  <c r="J368" i="12"/>
  <c r="F368" i="12"/>
  <c r="R368" i="12"/>
  <c r="U368" i="12"/>
  <c r="Q368" i="12"/>
  <c r="O368" i="12"/>
  <c r="G368" i="12"/>
  <c r="H368" i="12"/>
  <c r="W368" i="12"/>
  <c r="P368" i="12"/>
  <c r="L368" i="12"/>
  <c r="X368" i="12"/>
  <c r="T368" i="12"/>
  <c r="V368" i="12"/>
  <c r="S368" i="12"/>
  <c r="K368" i="12"/>
  <c r="M368" i="12"/>
  <c r="O408" i="12"/>
  <c r="T408" i="12"/>
  <c r="W408" i="12"/>
  <c r="H408" i="12"/>
  <c r="U408" i="12"/>
  <c r="G408" i="12"/>
  <c r="R408" i="12"/>
  <c r="F408" i="12"/>
  <c r="P408" i="12"/>
  <c r="N408" i="12"/>
  <c r="L408" i="12"/>
  <c r="K408" i="12"/>
  <c r="X408" i="12"/>
  <c r="J408" i="12"/>
  <c r="M408" i="12"/>
  <c r="Q408" i="12"/>
  <c r="V408" i="12"/>
  <c r="I408" i="12"/>
  <c r="S408" i="12"/>
  <c r="M144" i="12"/>
  <c r="T144" i="12"/>
  <c r="G144" i="12"/>
  <c r="H144" i="12"/>
  <c r="O144" i="12"/>
  <c r="P144" i="12"/>
  <c r="J144" i="12"/>
  <c r="F144" i="12"/>
  <c r="N144" i="12"/>
  <c r="U144" i="12"/>
  <c r="I144" i="12"/>
  <c r="X144" i="12"/>
  <c r="L144" i="12"/>
  <c r="R144" i="12"/>
  <c r="V144" i="12"/>
  <c r="W144" i="12"/>
  <c r="S144" i="12"/>
  <c r="K144" i="12"/>
  <c r="Q144" i="12"/>
  <c r="E15" i="12"/>
  <c r="L111" i="9"/>
  <c r="M168" i="12"/>
  <c r="V168" i="12"/>
  <c r="T168" i="12"/>
  <c r="U168" i="12"/>
  <c r="H168" i="12"/>
  <c r="J168" i="12"/>
  <c r="X168" i="12"/>
  <c r="Q168" i="12"/>
  <c r="G168" i="12"/>
  <c r="L168" i="12"/>
  <c r="I168" i="12"/>
  <c r="K168" i="12"/>
  <c r="R168" i="12"/>
  <c r="S168" i="12"/>
  <c r="N168" i="12"/>
  <c r="O168" i="12"/>
  <c r="P168" i="12"/>
  <c r="W168" i="12"/>
  <c r="F168" i="12"/>
  <c r="P495" i="12"/>
  <c r="X495" i="12"/>
  <c r="W495" i="12"/>
  <c r="Q495" i="12"/>
  <c r="O495" i="12"/>
  <c r="N495" i="12"/>
  <c r="H495" i="12"/>
  <c r="F495" i="12"/>
  <c r="U495" i="12"/>
  <c r="J495" i="12"/>
  <c r="K495" i="12"/>
  <c r="T495" i="12"/>
  <c r="I495" i="12"/>
  <c r="L495" i="12"/>
  <c r="R495" i="12"/>
  <c r="V495" i="12"/>
  <c r="S495" i="12"/>
  <c r="M495" i="12"/>
  <c r="G495" i="12"/>
  <c r="T156" i="12"/>
  <c r="N156" i="12"/>
  <c r="M156" i="12"/>
  <c r="Q156" i="12"/>
  <c r="J156" i="12"/>
  <c r="V156" i="12"/>
  <c r="G156" i="12"/>
  <c r="R156" i="12"/>
  <c r="O156" i="12"/>
  <c r="U156" i="12"/>
  <c r="P156" i="12"/>
  <c r="X156" i="12"/>
  <c r="K156" i="12"/>
  <c r="L156" i="12"/>
  <c r="S156" i="12"/>
  <c r="I156" i="12"/>
  <c r="W156" i="12"/>
  <c r="F156" i="12"/>
  <c r="H156" i="12"/>
  <c r="R351" i="12"/>
  <c r="I351" i="12"/>
  <c r="T351" i="12"/>
  <c r="Q351" i="12"/>
  <c r="S351" i="12"/>
  <c r="K351" i="12"/>
  <c r="L351" i="12"/>
  <c r="V351" i="12"/>
  <c r="H351" i="12"/>
  <c r="P351" i="12"/>
  <c r="M351" i="12"/>
  <c r="U351" i="12"/>
  <c r="G351" i="12"/>
  <c r="F351" i="12"/>
  <c r="W351" i="12"/>
  <c r="J351" i="12"/>
  <c r="O351" i="12"/>
  <c r="X351" i="12"/>
  <c r="N351" i="12"/>
  <c r="L298" i="12"/>
  <c r="R298" i="12"/>
  <c r="P298" i="12"/>
  <c r="W298" i="12"/>
  <c r="J298" i="12"/>
  <c r="X298" i="12"/>
  <c r="I298" i="12"/>
  <c r="K298" i="12"/>
  <c r="Q298" i="12"/>
  <c r="H298" i="12"/>
  <c r="T298" i="12"/>
  <c r="S298" i="12"/>
  <c r="V298" i="12"/>
  <c r="M298" i="12"/>
  <c r="G298" i="12"/>
  <c r="F298" i="12"/>
  <c r="N298" i="12"/>
  <c r="O298" i="12"/>
  <c r="U298" i="12"/>
  <c r="N443" i="12"/>
  <c r="M443" i="12"/>
  <c r="J443" i="12"/>
  <c r="F443" i="12"/>
  <c r="V443" i="12"/>
  <c r="U443" i="12"/>
  <c r="R443" i="12"/>
  <c r="Q443" i="12"/>
  <c r="T443" i="12"/>
  <c r="H443" i="12"/>
  <c r="G443" i="12"/>
  <c r="L443" i="12"/>
  <c r="S443" i="12"/>
  <c r="K443" i="12"/>
  <c r="I443" i="12"/>
  <c r="W443" i="12"/>
  <c r="P443" i="12"/>
  <c r="O443" i="12"/>
  <c r="X443" i="12"/>
  <c r="O354" i="12"/>
  <c r="Q354" i="12"/>
  <c r="K354" i="12"/>
  <c r="G354" i="12"/>
  <c r="W354" i="12"/>
  <c r="R354" i="12"/>
  <c r="X354" i="12"/>
  <c r="S354" i="12"/>
  <c r="F354" i="12"/>
  <c r="N354" i="12"/>
  <c r="V354" i="12"/>
  <c r="U354" i="12"/>
  <c r="H354" i="12"/>
  <c r="J354" i="12"/>
  <c r="L354" i="12"/>
  <c r="M354" i="12"/>
  <c r="I354" i="12"/>
  <c r="T354" i="12"/>
  <c r="P354" i="12"/>
  <c r="P503" i="12"/>
  <c r="S503" i="12"/>
  <c r="M503" i="12"/>
  <c r="N503" i="12"/>
  <c r="K503" i="12"/>
  <c r="G503" i="12"/>
  <c r="W503" i="12"/>
  <c r="V503" i="12"/>
  <c r="I503" i="12"/>
  <c r="O503" i="12"/>
  <c r="F503" i="12"/>
  <c r="L503" i="12"/>
  <c r="U503" i="12"/>
  <c r="X503" i="12"/>
  <c r="R503" i="12"/>
  <c r="H503" i="12"/>
  <c r="J503" i="12"/>
  <c r="T503" i="12"/>
  <c r="Q503" i="12"/>
  <c r="E305" i="12"/>
  <c r="S291" i="12"/>
  <c r="T291" i="12"/>
  <c r="N291" i="12"/>
  <c r="L291" i="12"/>
  <c r="F291" i="12"/>
  <c r="O291" i="12"/>
  <c r="U291" i="12"/>
  <c r="R291" i="12"/>
  <c r="P291" i="12"/>
  <c r="I291" i="12"/>
  <c r="H291" i="12"/>
  <c r="X291" i="12"/>
  <c r="Q291" i="12"/>
  <c r="V291" i="12"/>
  <c r="M291" i="12"/>
  <c r="J291" i="12"/>
  <c r="G291" i="12"/>
  <c r="W291" i="12"/>
  <c r="K291" i="12"/>
  <c r="N35" i="12"/>
  <c r="L35" i="12"/>
  <c r="W35" i="12"/>
  <c r="J35" i="12"/>
  <c r="M35" i="12"/>
  <c r="O35" i="12"/>
  <c r="H35" i="12"/>
  <c r="U35" i="12"/>
  <c r="S35" i="12"/>
  <c r="V35" i="12"/>
  <c r="P35" i="12"/>
  <c r="X35" i="12"/>
  <c r="K35" i="12"/>
  <c r="F35" i="12"/>
  <c r="T35" i="12"/>
  <c r="I35" i="12"/>
  <c r="Q35" i="12"/>
  <c r="G35" i="12"/>
  <c r="R35" i="12"/>
  <c r="T419" i="12"/>
  <c r="J419" i="12"/>
  <c r="M419" i="12"/>
  <c r="K419" i="12"/>
  <c r="O419" i="12"/>
  <c r="R419" i="12"/>
  <c r="W419" i="12"/>
  <c r="I419" i="12"/>
  <c r="Q419" i="12"/>
  <c r="V419" i="12"/>
  <c r="H419" i="12"/>
  <c r="F419" i="12"/>
  <c r="G419" i="12"/>
  <c r="X419" i="12"/>
  <c r="S419" i="12"/>
  <c r="N419" i="12"/>
  <c r="L419" i="12"/>
  <c r="U419" i="12"/>
  <c r="P419" i="12"/>
  <c r="W460" i="12"/>
  <c r="T460" i="12"/>
  <c r="R460" i="12"/>
  <c r="O460" i="12"/>
  <c r="M460" i="12"/>
  <c r="L460" i="12"/>
  <c r="X460" i="12"/>
  <c r="H460" i="12"/>
  <c r="G460" i="12"/>
  <c r="U460" i="12"/>
  <c r="I460" i="12"/>
  <c r="P460" i="12"/>
  <c r="J460" i="12"/>
  <c r="S460" i="12"/>
  <c r="Q460" i="12"/>
  <c r="K460" i="12"/>
  <c r="V460" i="12"/>
  <c r="N460" i="12"/>
  <c r="F460" i="12"/>
  <c r="R418" i="12"/>
  <c r="Q418" i="12"/>
  <c r="O418" i="12"/>
  <c r="N418" i="12"/>
  <c r="I418" i="12"/>
  <c r="H418" i="12"/>
  <c r="M418" i="12"/>
  <c r="U418" i="12"/>
  <c r="K418" i="12"/>
  <c r="T418" i="12"/>
  <c r="S418" i="12"/>
  <c r="F418" i="12"/>
  <c r="P418" i="12"/>
  <c r="W418" i="12"/>
  <c r="G418" i="12"/>
  <c r="V418" i="12"/>
  <c r="J418" i="12"/>
  <c r="X418" i="12"/>
  <c r="L418" i="12"/>
  <c r="S279" i="12"/>
  <c r="T279" i="12"/>
  <c r="N279" i="12"/>
  <c r="L279" i="12"/>
  <c r="F279" i="12"/>
  <c r="W279" i="12"/>
  <c r="V279" i="12"/>
  <c r="X279" i="12"/>
  <c r="I279" i="12"/>
  <c r="O279" i="12"/>
  <c r="H279" i="12"/>
  <c r="P279" i="12"/>
  <c r="M279" i="12"/>
  <c r="J279" i="12"/>
  <c r="U279" i="12"/>
  <c r="R279" i="12"/>
  <c r="Q279" i="12"/>
  <c r="G279" i="12"/>
  <c r="K279" i="12"/>
  <c r="E145" i="12"/>
  <c r="R37" i="12"/>
  <c r="F37" i="12"/>
  <c r="K37" i="12"/>
  <c r="N37" i="12"/>
  <c r="S37" i="12"/>
  <c r="L37" i="12"/>
  <c r="V37" i="12"/>
  <c r="I37" i="12"/>
  <c r="J37" i="12"/>
  <c r="H37" i="12"/>
  <c r="P37" i="12"/>
  <c r="T37" i="12"/>
  <c r="M37" i="12"/>
  <c r="U37" i="12"/>
  <c r="Q37" i="12"/>
  <c r="X37" i="12"/>
  <c r="G37" i="12"/>
  <c r="O37" i="12"/>
  <c r="W37" i="12"/>
  <c r="V394" i="12"/>
  <c r="R394" i="12"/>
  <c r="O394" i="12"/>
  <c r="J394" i="12"/>
  <c r="G394" i="12"/>
  <c r="S394" i="12"/>
  <c r="K394" i="12"/>
  <c r="X394" i="12"/>
  <c r="Q394" i="12"/>
  <c r="T394" i="12"/>
  <c r="M394" i="12"/>
  <c r="P394" i="12"/>
  <c r="L394" i="12"/>
  <c r="N394" i="12"/>
  <c r="H394" i="12"/>
  <c r="F394" i="12"/>
  <c r="I394" i="12"/>
  <c r="W394" i="12"/>
  <c r="U394" i="12"/>
  <c r="E28" i="12"/>
  <c r="O119" i="9"/>
  <c r="L507" i="12"/>
  <c r="S507" i="12"/>
  <c r="K507" i="12"/>
  <c r="N507" i="12"/>
  <c r="O507" i="12"/>
  <c r="W507" i="12"/>
  <c r="F507" i="12"/>
  <c r="X507" i="12"/>
  <c r="G507" i="12"/>
  <c r="H507" i="12"/>
  <c r="T507" i="12"/>
  <c r="P507" i="12"/>
  <c r="V507" i="12"/>
  <c r="Q507" i="12"/>
  <c r="R507" i="12"/>
  <c r="U507" i="12"/>
  <c r="I507" i="12"/>
  <c r="J507" i="12"/>
  <c r="M507" i="12"/>
  <c r="V472" i="12"/>
  <c r="I472" i="12"/>
  <c r="X472" i="12"/>
  <c r="S472" i="12"/>
  <c r="G472" i="12"/>
  <c r="R472" i="12"/>
  <c r="U472" i="12"/>
  <c r="J472" i="12"/>
  <c r="P472" i="12"/>
  <c r="Q472" i="12"/>
  <c r="W472" i="12"/>
  <c r="L472" i="12"/>
  <c r="O472" i="12"/>
  <c r="N472" i="12"/>
  <c r="T472" i="12"/>
  <c r="F472" i="12"/>
  <c r="K472" i="12"/>
  <c r="H472" i="12"/>
  <c r="M472" i="12"/>
  <c r="I393" i="12"/>
  <c r="H393" i="12"/>
  <c r="W393" i="12"/>
  <c r="R393" i="12"/>
  <c r="Q393" i="12"/>
  <c r="K393" i="12"/>
  <c r="M393" i="12"/>
  <c r="O393" i="12"/>
  <c r="T393" i="12"/>
  <c r="X393" i="12"/>
  <c r="G393" i="12"/>
  <c r="L393" i="12"/>
  <c r="V393" i="12"/>
  <c r="J393" i="12"/>
  <c r="N393" i="12"/>
  <c r="F393" i="12"/>
  <c r="U393" i="12"/>
  <c r="P393" i="12"/>
  <c r="S393" i="12"/>
  <c r="S355" i="12"/>
  <c r="T355" i="12"/>
  <c r="I355" i="12"/>
  <c r="Q355" i="12"/>
  <c r="F355" i="12"/>
  <c r="N355" i="12"/>
  <c r="M355" i="12"/>
  <c r="V355" i="12"/>
  <c r="K355" i="12"/>
  <c r="U355" i="12"/>
  <c r="P355" i="12"/>
  <c r="O355" i="12"/>
  <c r="J355" i="12"/>
  <c r="G355" i="12"/>
  <c r="H355" i="12"/>
  <c r="R355" i="12"/>
  <c r="W355" i="12"/>
  <c r="X355" i="12"/>
  <c r="L355" i="12"/>
  <c r="O331" i="12"/>
  <c r="N331" i="12"/>
  <c r="U331" i="12"/>
  <c r="Q331" i="12"/>
  <c r="R331" i="12"/>
  <c r="V331" i="12"/>
  <c r="J331" i="12"/>
  <c r="H331" i="12"/>
  <c r="I331" i="12"/>
  <c r="W331" i="12"/>
  <c r="X331" i="12"/>
  <c r="P331" i="12"/>
  <c r="G331" i="12"/>
  <c r="F331" i="12"/>
  <c r="T331" i="12"/>
  <c r="M331" i="12"/>
  <c r="S331" i="12"/>
  <c r="L331" i="12"/>
  <c r="K331" i="12"/>
  <c r="E55" i="12"/>
  <c r="S175" i="12"/>
  <c r="R175" i="12"/>
  <c r="K175" i="12"/>
  <c r="G175" i="12"/>
  <c r="O175" i="12"/>
  <c r="H175" i="12"/>
  <c r="J175" i="12"/>
  <c r="F175" i="12"/>
  <c r="W175" i="12"/>
  <c r="P175" i="12"/>
  <c r="T175" i="12"/>
  <c r="V175" i="12"/>
  <c r="U175" i="12"/>
  <c r="M175" i="12"/>
  <c r="I175" i="12"/>
  <c r="L175" i="12"/>
  <c r="X175" i="12"/>
  <c r="Q175" i="12"/>
  <c r="N175" i="12"/>
  <c r="P302" i="12"/>
  <c r="L302" i="12"/>
  <c r="K302" i="12"/>
  <c r="Q302" i="12"/>
  <c r="F302" i="12"/>
  <c r="H302" i="12"/>
  <c r="S302" i="12"/>
  <c r="V302" i="12"/>
  <c r="G302" i="12"/>
  <c r="X302" i="12"/>
  <c r="J302" i="12"/>
  <c r="U302" i="12"/>
  <c r="W302" i="12"/>
  <c r="I302" i="12"/>
  <c r="R302" i="12"/>
  <c r="M302" i="12"/>
  <c r="T302" i="12"/>
  <c r="N302" i="12"/>
  <c r="O302" i="12"/>
  <c r="E169" i="12"/>
  <c r="E30" i="12"/>
  <c r="E25" i="12"/>
  <c r="N68" i="8"/>
  <c r="G39" i="12"/>
  <c r="Q39" i="12"/>
  <c r="P39" i="12"/>
  <c r="M39" i="12"/>
  <c r="F39" i="12"/>
  <c r="L39" i="12"/>
  <c r="V39" i="12"/>
  <c r="K39" i="12"/>
  <c r="U39" i="12"/>
  <c r="N39" i="12"/>
  <c r="O39" i="12"/>
  <c r="H39" i="12"/>
  <c r="W39" i="12"/>
  <c r="J39" i="12"/>
  <c r="I39" i="12"/>
  <c r="R39" i="12"/>
  <c r="T39" i="12"/>
  <c r="X39" i="12"/>
  <c r="S39" i="12"/>
  <c r="N481" i="12"/>
  <c r="I481" i="12"/>
  <c r="G481" i="12"/>
  <c r="R481" i="12"/>
  <c r="Q481" i="12"/>
  <c r="P481" i="12"/>
  <c r="T481" i="12"/>
  <c r="K481" i="12"/>
  <c r="O481" i="12"/>
  <c r="W481" i="12"/>
  <c r="V481" i="12"/>
  <c r="H481" i="12"/>
  <c r="M481" i="12"/>
  <c r="U481" i="12"/>
  <c r="S481" i="12"/>
  <c r="J481" i="12"/>
  <c r="L481" i="12"/>
  <c r="F481" i="12"/>
  <c r="X481" i="12"/>
  <c r="F352" i="12"/>
  <c r="K352" i="12"/>
  <c r="U352" i="12"/>
  <c r="V352" i="12"/>
  <c r="S352" i="12"/>
  <c r="N352" i="12"/>
  <c r="Q352" i="12"/>
  <c r="T352" i="12"/>
  <c r="H352" i="12"/>
  <c r="P352" i="12"/>
  <c r="X352" i="12"/>
  <c r="J352" i="12"/>
  <c r="M352" i="12"/>
  <c r="O352" i="12"/>
  <c r="I352" i="12"/>
  <c r="R352" i="12"/>
  <c r="L352" i="12"/>
  <c r="G352" i="12"/>
  <c r="W352" i="12"/>
  <c r="M482" i="12"/>
  <c r="W482" i="12"/>
  <c r="J482" i="12"/>
  <c r="K482" i="12"/>
  <c r="U482" i="12"/>
  <c r="Q482" i="12"/>
  <c r="T482" i="12"/>
  <c r="O482" i="12"/>
  <c r="R482" i="12"/>
  <c r="I482" i="12"/>
  <c r="H482" i="12"/>
  <c r="P482" i="12"/>
  <c r="S482" i="12"/>
  <c r="V482" i="12"/>
  <c r="G482" i="12"/>
  <c r="F482" i="12"/>
  <c r="X482" i="12"/>
  <c r="L482" i="12"/>
  <c r="N482" i="12"/>
  <c r="V407" i="12"/>
  <c r="U407" i="12"/>
  <c r="I407" i="12"/>
  <c r="H407" i="12"/>
  <c r="P407" i="12"/>
  <c r="O407" i="12"/>
  <c r="G407" i="12"/>
  <c r="F407" i="12"/>
  <c r="T407" i="12"/>
  <c r="R407" i="12"/>
  <c r="M407" i="12"/>
  <c r="L407" i="12"/>
  <c r="K407" i="12"/>
  <c r="S407" i="12"/>
  <c r="Q407" i="12"/>
  <c r="N407" i="12"/>
  <c r="X407" i="12"/>
  <c r="J407" i="12"/>
  <c r="W407" i="12"/>
  <c r="X300" i="12"/>
  <c r="V300" i="12"/>
  <c r="P300" i="12"/>
  <c r="N300" i="12"/>
  <c r="H300" i="12"/>
  <c r="F300" i="12"/>
  <c r="U300" i="12"/>
  <c r="W300" i="12"/>
  <c r="Q300" i="12"/>
  <c r="S300" i="12"/>
  <c r="J300" i="12"/>
  <c r="T300" i="12"/>
  <c r="G300" i="12"/>
  <c r="O300" i="12"/>
  <c r="I300" i="12"/>
  <c r="L300" i="12"/>
  <c r="R300" i="12"/>
  <c r="K300" i="12"/>
  <c r="M300" i="12"/>
  <c r="T299" i="12"/>
  <c r="Q299" i="12"/>
  <c r="S299" i="12"/>
  <c r="R299" i="12"/>
  <c r="N299" i="12"/>
  <c r="L299" i="12"/>
  <c r="K299" i="12"/>
  <c r="V299" i="12"/>
  <c r="J299" i="12"/>
  <c r="F299" i="12"/>
  <c r="P299" i="12"/>
  <c r="M299" i="12"/>
  <c r="G299" i="12"/>
  <c r="W299" i="12"/>
  <c r="I299" i="12"/>
  <c r="U299" i="12"/>
  <c r="O299" i="12"/>
  <c r="H299" i="12"/>
  <c r="X299" i="12"/>
  <c r="E433" i="12"/>
  <c r="I106" i="12"/>
  <c r="J106" i="12"/>
  <c r="Q106" i="12"/>
  <c r="R106" i="12"/>
  <c r="P106" i="12"/>
  <c r="L106" i="12"/>
  <c r="X106" i="12"/>
  <c r="H106" i="12"/>
  <c r="T106" i="12"/>
  <c r="K106" i="12"/>
  <c r="S106" i="12"/>
  <c r="F106" i="12"/>
  <c r="V106" i="12"/>
  <c r="M106" i="12"/>
  <c r="O106" i="12"/>
  <c r="N106" i="12"/>
  <c r="W106" i="12"/>
  <c r="G106" i="12"/>
  <c r="U106" i="12"/>
  <c r="T458" i="12"/>
  <c r="V458" i="12"/>
  <c r="Q458" i="12"/>
  <c r="O458" i="12"/>
  <c r="N458" i="12"/>
  <c r="L458" i="12"/>
  <c r="G458" i="12"/>
  <c r="U458" i="12"/>
  <c r="X458" i="12"/>
  <c r="W458" i="12"/>
  <c r="K458" i="12"/>
  <c r="S458" i="12"/>
  <c r="F458" i="12"/>
  <c r="H458" i="12"/>
  <c r="P458" i="12"/>
  <c r="I458" i="12"/>
  <c r="M458" i="12"/>
  <c r="J458" i="12"/>
  <c r="R458" i="12"/>
  <c r="E293" i="12"/>
  <c r="E409" i="12"/>
  <c r="O301" i="12"/>
  <c r="N301" i="12"/>
  <c r="X301" i="12"/>
  <c r="J301" i="12"/>
  <c r="W301" i="12"/>
  <c r="I301" i="12"/>
  <c r="V301" i="12"/>
  <c r="H301" i="12"/>
  <c r="R301" i="12"/>
  <c r="G301" i="12"/>
  <c r="Q301" i="12"/>
  <c r="P301" i="12"/>
  <c r="F301" i="12"/>
  <c r="U301" i="12"/>
  <c r="S301" i="12"/>
  <c r="L301" i="12"/>
  <c r="K301" i="12"/>
  <c r="T301" i="12"/>
  <c r="M301" i="12"/>
  <c r="X63" i="12"/>
  <c r="W63" i="12"/>
  <c r="P63" i="12"/>
  <c r="M63" i="12"/>
  <c r="U63" i="12"/>
  <c r="L63" i="12"/>
  <c r="V63" i="12"/>
  <c r="I63" i="12"/>
  <c r="T63" i="12"/>
  <c r="G63" i="12"/>
  <c r="O63" i="12"/>
  <c r="Q63" i="12"/>
  <c r="J63" i="12"/>
  <c r="K63" i="12"/>
  <c r="F63" i="12"/>
  <c r="R63" i="12"/>
  <c r="S63" i="12"/>
  <c r="N63" i="12"/>
  <c r="H63" i="12"/>
  <c r="T104" i="12"/>
  <c r="V104" i="12"/>
  <c r="W104" i="12"/>
  <c r="M104" i="12"/>
  <c r="H104" i="12"/>
  <c r="U104" i="12"/>
  <c r="P104" i="12"/>
  <c r="Q104" i="12"/>
  <c r="X104" i="12"/>
  <c r="S104" i="12"/>
  <c r="L104" i="12"/>
  <c r="O104" i="12"/>
  <c r="J104" i="12"/>
  <c r="K104" i="12"/>
  <c r="G104" i="12"/>
  <c r="I104" i="12"/>
  <c r="R104" i="12"/>
  <c r="F104" i="12"/>
  <c r="N104" i="12"/>
  <c r="S483" i="12"/>
  <c r="R483" i="12"/>
  <c r="O483" i="12"/>
  <c r="K483" i="12"/>
  <c r="J483" i="12"/>
  <c r="I483" i="12"/>
  <c r="F483" i="12"/>
  <c r="T483" i="12"/>
  <c r="V483" i="12"/>
  <c r="N483" i="12"/>
  <c r="W483" i="12"/>
  <c r="G483" i="12"/>
  <c r="Q483" i="12"/>
  <c r="U483" i="12"/>
  <c r="M483" i="12"/>
  <c r="X483" i="12"/>
  <c r="L483" i="12"/>
  <c r="P483" i="12"/>
  <c r="H483" i="12"/>
  <c r="E27" i="12"/>
  <c r="N43" i="9"/>
  <c r="S173" i="12"/>
  <c r="V173" i="12"/>
  <c r="J173" i="12"/>
  <c r="F173" i="12"/>
  <c r="N173" i="12"/>
  <c r="P173" i="12"/>
  <c r="X173" i="12"/>
  <c r="G173" i="12"/>
  <c r="Q173" i="12"/>
  <c r="U173" i="12"/>
  <c r="H173" i="12"/>
  <c r="K173" i="12"/>
  <c r="O173" i="12"/>
  <c r="R173" i="12"/>
  <c r="W173" i="12"/>
  <c r="I173" i="12"/>
  <c r="L173" i="12"/>
  <c r="T173" i="12"/>
  <c r="M173" i="12"/>
  <c r="W42" i="12"/>
  <c r="H42" i="12"/>
  <c r="I42" i="12"/>
  <c r="P42" i="12"/>
  <c r="Q42" i="12"/>
  <c r="X42" i="12"/>
  <c r="U42" i="12"/>
  <c r="G42" i="12"/>
  <c r="L42" i="12"/>
  <c r="S42" i="12"/>
  <c r="K42" i="12"/>
  <c r="T42" i="12"/>
  <c r="F42" i="12"/>
  <c r="N42" i="12"/>
  <c r="R42" i="12"/>
  <c r="M42" i="12"/>
  <c r="J42" i="12"/>
  <c r="V42" i="12"/>
  <c r="O42" i="12"/>
  <c r="I162" i="12"/>
  <c r="X162" i="12"/>
  <c r="S162" i="12"/>
  <c r="R162" i="12"/>
  <c r="Q162" i="12"/>
  <c r="K162" i="12"/>
  <c r="J162" i="12"/>
  <c r="U162" i="12"/>
  <c r="G162" i="12"/>
  <c r="O162" i="12"/>
  <c r="F162" i="12"/>
  <c r="W162" i="12"/>
  <c r="V162" i="12"/>
  <c r="H162" i="12"/>
  <c r="L162" i="12"/>
  <c r="P162" i="12"/>
  <c r="T162" i="12"/>
  <c r="N162" i="12"/>
  <c r="M162" i="12"/>
  <c r="T391" i="12"/>
  <c r="I391" i="12"/>
  <c r="S391" i="12"/>
  <c r="L391" i="12"/>
  <c r="G391" i="12"/>
  <c r="R391" i="12"/>
  <c r="O391" i="12"/>
  <c r="Q391" i="12"/>
  <c r="F391" i="12"/>
  <c r="W391" i="12"/>
  <c r="U391" i="12"/>
  <c r="N391" i="12"/>
  <c r="H391" i="12"/>
  <c r="X391" i="12"/>
  <c r="K391" i="12"/>
  <c r="P391" i="12"/>
  <c r="V391" i="12"/>
  <c r="M391" i="12"/>
  <c r="J391" i="12"/>
  <c r="P353" i="12"/>
  <c r="X353" i="12"/>
  <c r="H353" i="12"/>
  <c r="W353" i="12"/>
  <c r="I353" i="12"/>
  <c r="Q353" i="12"/>
  <c r="K353" i="12"/>
  <c r="F353" i="12"/>
  <c r="S353" i="12"/>
  <c r="N353" i="12"/>
  <c r="J353" i="12"/>
  <c r="U353" i="12"/>
  <c r="L353" i="12"/>
  <c r="O353" i="12"/>
  <c r="G353" i="12"/>
  <c r="T353" i="12"/>
  <c r="R353" i="12"/>
  <c r="V353" i="12"/>
  <c r="M353" i="12"/>
  <c r="R239" i="12"/>
  <c r="Q239" i="12"/>
  <c r="N239" i="12"/>
  <c r="L239" i="12"/>
  <c r="W239" i="12"/>
  <c r="K239" i="12"/>
  <c r="O239" i="12"/>
  <c r="J239" i="12"/>
  <c r="G239" i="12"/>
  <c r="F239" i="12"/>
  <c r="V239" i="12"/>
  <c r="T239" i="12"/>
  <c r="S239" i="12"/>
  <c r="P239" i="12"/>
  <c r="M239" i="12"/>
  <c r="U239" i="12"/>
  <c r="H239" i="12"/>
  <c r="I239" i="12"/>
  <c r="X239" i="12"/>
  <c r="X227" i="12"/>
  <c r="K227" i="12"/>
  <c r="Q227" i="12"/>
  <c r="S227" i="12"/>
  <c r="L227" i="12"/>
  <c r="F227" i="12"/>
  <c r="M227" i="12"/>
  <c r="N227" i="12"/>
  <c r="U227" i="12"/>
  <c r="V227" i="12"/>
  <c r="I227" i="12"/>
  <c r="T227" i="12"/>
  <c r="G227" i="12"/>
  <c r="J227" i="12"/>
  <c r="O227" i="12"/>
  <c r="R227" i="12"/>
  <c r="W227" i="12"/>
  <c r="H227" i="12"/>
  <c r="P227" i="12"/>
  <c r="P496" i="12"/>
  <c r="X496" i="12"/>
  <c r="K496" i="12"/>
  <c r="U496" i="12"/>
  <c r="L496" i="12"/>
  <c r="G496" i="12"/>
  <c r="H496" i="12"/>
  <c r="V496" i="12"/>
  <c r="R496" i="12"/>
  <c r="I496" i="12"/>
  <c r="N496" i="12"/>
  <c r="S496" i="12"/>
  <c r="F496" i="12"/>
  <c r="M496" i="12"/>
  <c r="T496" i="12"/>
  <c r="Q496" i="12"/>
  <c r="J496" i="12"/>
  <c r="W496" i="12"/>
  <c r="O496" i="12"/>
  <c r="E181" i="12"/>
  <c r="E121" i="12"/>
  <c r="J56" i="9"/>
  <c r="H119" i="9"/>
  <c r="F78" i="9"/>
  <c r="F107" i="9"/>
  <c r="J103" i="9"/>
  <c r="G43" i="9"/>
  <c r="F52" i="9"/>
  <c r="M22" i="9"/>
  <c r="F108" i="9"/>
  <c r="G103" i="9"/>
  <c r="H43" i="9"/>
  <c r="L56" i="9"/>
  <c r="F62" i="9"/>
  <c r="F102" i="9"/>
  <c r="I119" i="9"/>
  <c r="K56" i="9"/>
  <c r="M103" i="9"/>
  <c r="J66" i="9"/>
  <c r="F12" i="9"/>
  <c r="I22" i="9"/>
  <c r="F51" i="9"/>
  <c r="H111" i="9"/>
  <c r="G30" i="9"/>
  <c r="F86" i="9"/>
  <c r="G37" i="9"/>
  <c r="F35" i="9"/>
  <c r="L22" i="9"/>
  <c r="F53" i="9"/>
  <c r="I68" i="8"/>
  <c r="F28" i="9"/>
  <c r="H103" i="9"/>
  <c r="G22" i="9"/>
  <c r="H56" i="9"/>
  <c r="F25" i="9"/>
  <c r="I111" i="9"/>
  <c r="F76" i="9"/>
  <c r="I37" i="9"/>
  <c r="F114" i="9"/>
  <c r="N56" i="9"/>
  <c r="O111" i="9"/>
  <c r="F49" i="9"/>
  <c r="F11" i="9"/>
  <c r="F90" i="9"/>
  <c r="F36" i="9"/>
  <c r="N37" i="9"/>
  <c r="I56" i="9"/>
  <c r="F110" i="9"/>
  <c r="G111" i="9"/>
  <c r="F61" i="9"/>
  <c r="F106" i="9"/>
  <c r="F99" i="9"/>
  <c r="F29" i="9"/>
  <c r="F117" i="9"/>
  <c r="F75" i="9"/>
  <c r="N103" i="9"/>
  <c r="F40" i="9"/>
  <c r="F21" i="9"/>
  <c r="I103" i="9"/>
  <c r="F54" i="9"/>
  <c r="M37" i="9"/>
  <c r="N22" i="9"/>
  <c r="F85" i="9"/>
  <c r="J37" i="9"/>
  <c r="F77" i="9"/>
  <c r="K111" i="9"/>
  <c r="F34" i="9"/>
  <c r="O30" i="9"/>
  <c r="F88" i="9"/>
  <c r="F118" i="9"/>
  <c r="F73" i="9"/>
  <c r="K43" i="9"/>
  <c r="J30" i="9"/>
  <c r="F65" i="9"/>
  <c r="N30" i="9"/>
  <c r="F60" i="9"/>
  <c r="K37" i="9"/>
  <c r="K30" i="9"/>
  <c r="F72" i="9"/>
  <c r="O56" i="9"/>
  <c r="O68" i="9" s="1"/>
  <c r="F42" i="9"/>
  <c r="F19" i="9"/>
  <c r="K119" i="9"/>
  <c r="K103" i="9"/>
  <c r="O103" i="9"/>
  <c r="F91" i="9"/>
  <c r="F10" i="9"/>
  <c r="I14" i="7"/>
  <c r="I8" i="9"/>
  <c r="I14" i="9" s="1"/>
  <c r="H37" i="9"/>
  <c r="F27" i="9"/>
  <c r="F17" i="9"/>
  <c r="J8" i="9"/>
  <c r="J14" i="9" s="1"/>
  <c r="M111" i="9"/>
  <c r="M30" i="9"/>
  <c r="F101" i="9"/>
  <c r="J22" i="9"/>
  <c r="G56" i="9"/>
  <c r="I43" i="9"/>
  <c r="N119" i="9"/>
  <c r="F13" i="9"/>
  <c r="M119" i="9"/>
  <c r="K8" i="9"/>
  <c r="K14" i="9" s="1"/>
  <c r="F33" i="9"/>
  <c r="O8" i="9"/>
  <c r="O14" i="9" s="1"/>
  <c r="G8" i="9"/>
  <c r="I66" i="9"/>
  <c r="F89" i="9"/>
  <c r="F63" i="9"/>
  <c r="F55" i="9"/>
  <c r="F109" i="9"/>
  <c r="M56" i="9"/>
  <c r="N8" i="9"/>
  <c r="N14" i="9" s="1"/>
  <c r="L8" i="9"/>
  <c r="L14" i="9" s="1"/>
  <c r="K22" i="9"/>
  <c r="M8" i="9"/>
  <c r="M14" i="9" s="1"/>
  <c r="F20" i="9"/>
  <c r="F26" i="9"/>
  <c r="O22" i="9"/>
  <c r="J111" i="9"/>
  <c r="F48" i="9"/>
  <c r="F50" i="9"/>
  <c r="H8" i="9"/>
  <c r="H14" i="9" s="1"/>
  <c r="J119" i="9"/>
  <c r="F116" i="9"/>
  <c r="L103" i="9"/>
  <c r="N66" i="9"/>
  <c r="F9" i="9"/>
  <c r="G119" i="9"/>
  <c r="F59" i="9"/>
  <c r="L66" i="9"/>
  <c r="F98" i="9"/>
  <c r="F115" i="9"/>
  <c r="F41" i="9"/>
  <c r="J68" i="8"/>
  <c r="L45" i="8"/>
  <c r="H30" i="9"/>
  <c r="F18" i="9"/>
  <c r="F64" i="9"/>
  <c r="K66" i="9"/>
  <c r="H68" i="8"/>
  <c r="M68" i="8"/>
  <c r="L68" i="8"/>
  <c r="O68" i="8"/>
  <c r="E82" i="12" s="1"/>
  <c r="G68" i="8"/>
  <c r="N45" i="8"/>
  <c r="H45" i="8"/>
  <c r="M45" i="8"/>
  <c r="K45" i="8"/>
  <c r="O45" i="8"/>
  <c r="I45" i="8"/>
  <c r="J45" i="8"/>
  <c r="K68" i="8"/>
  <c r="G45" i="8"/>
  <c r="C184" i="2"/>
  <c r="E180" i="2"/>
  <c r="L68" i="7"/>
  <c r="K68" i="7"/>
  <c r="M68" i="7"/>
  <c r="H68" i="7"/>
  <c r="I68" i="7"/>
  <c r="N68" i="7"/>
  <c r="G68" i="7"/>
  <c r="J68" i="7"/>
  <c r="K45" i="7"/>
  <c r="L45" i="7"/>
  <c r="J45" i="7"/>
  <c r="N45" i="7"/>
  <c r="H45" i="7"/>
  <c r="M45" i="7"/>
  <c r="O45" i="7"/>
  <c r="AA65" i="12" l="1"/>
  <c r="AA260" i="12"/>
  <c r="AA150" i="12"/>
  <c r="AA348" i="12"/>
  <c r="AA377" i="12"/>
  <c r="AA48" i="12"/>
  <c r="AA265" i="12"/>
  <c r="AA501" i="12"/>
  <c r="AA470" i="12"/>
  <c r="AA40" i="12"/>
  <c r="AA296" i="12"/>
  <c r="AA480" i="12"/>
  <c r="AA274" i="12"/>
  <c r="AA426" i="12"/>
  <c r="AA327" i="12"/>
  <c r="AA378" i="12"/>
  <c r="AA284" i="12"/>
  <c r="AA153" i="12"/>
  <c r="AA350" i="12"/>
  <c r="AA441" i="12"/>
  <c r="AA143" i="12"/>
  <c r="AA278" i="12"/>
  <c r="AA453" i="12"/>
  <c r="AA238" i="12"/>
  <c r="AA148" i="12"/>
  <c r="E10" i="12"/>
  <c r="AA137" i="12"/>
  <c r="AA452" i="12"/>
  <c r="AA444" i="12"/>
  <c r="AA390" i="12"/>
  <c r="AA432" i="12"/>
  <c r="AA230" i="12"/>
  <c r="AA404" i="12"/>
  <c r="AA416" i="12"/>
  <c r="AA431" i="12"/>
  <c r="AA116" i="12"/>
  <c r="AA231" i="12"/>
  <c r="AA268" i="12"/>
  <c r="AA165" i="12"/>
  <c r="AA400" i="12"/>
  <c r="AA285" i="12"/>
  <c r="AA379" i="12"/>
  <c r="V233" i="12"/>
  <c r="K233" i="12"/>
  <c r="L233" i="12"/>
  <c r="I233" i="12"/>
  <c r="P381" i="12"/>
  <c r="H381" i="12"/>
  <c r="AA261" i="12"/>
  <c r="AA102" i="12"/>
  <c r="AA47" i="12"/>
  <c r="AA232" i="12"/>
  <c r="X381" i="12"/>
  <c r="H233" i="12"/>
  <c r="T381" i="12"/>
  <c r="P269" i="12"/>
  <c r="AA288" i="12"/>
  <c r="AA166" i="12"/>
  <c r="AA114" i="12"/>
  <c r="AA289" i="12"/>
  <c r="AA103" i="12"/>
  <c r="AA468" i="12"/>
  <c r="AA290" i="12"/>
  <c r="AA226" i="12"/>
  <c r="S233" i="12"/>
  <c r="X445" i="12"/>
  <c r="Q233" i="12"/>
  <c r="O445" i="12"/>
  <c r="U381" i="12"/>
  <c r="T145" i="12"/>
  <c r="AA454" i="12"/>
  <c r="AA455" i="12"/>
  <c r="AA100" i="12"/>
  <c r="N269" i="12"/>
  <c r="R269" i="12"/>
  <c r="AA154" i="12"/>
  <c r="AA297" i="12"/>
  <c r="AA349" i="12"/>
  <c r="AA340" i="12"/>
  <c r="AA500" i="12"/>
  <c r="AA508" i="12"/>
  <c r="AA420" i="12"/>
  <c r="AA392" i="12"/>
  <c r="K381" i="12"/>
  <c r="AA401" i="12"/>
  <c r="X269" i="12"/>
  <c r="W269" i="12"/>
  <c r="AA456" i="12"/>
  <c r="AA438" i="12"/>
  <c r="AA439" i="12"/>
  <c r="AA374" i="12"/>
  <c r="AA339" i="12"/>
  <c r="AA229" i="12"/>
  <c r="AA107" i="12"/>
  <c r="AA505" i="12"/>
  <c r="AA478" i="12"/>
  <c r="AA362" i="12"/>
  <c r="AA477" i="12"/>
  <c r="M68" i="9"/>
  <c r="T269" i="12"/>
  <c r="N233" i="12"/>
  <c r="M233" i="12"/>
  <c r="J233" i="12"/>
  <c r="M269" i="12"/>
  <c r="U269" i="12"/>
  <c r="AA113" i="12"/>
  <c r="I145" i="12"/>
  <c r="S381" i="12"/>
  <c r="Q206" i="18"/>
  <c r="L381" i="12"/>
  <c r="H269" i="12"/>
  <c r="AA361" i="12"/>
  <c r="L269" i="12"/>
  <c r="W233" i="12"/>
  <c r="I381" i="12"/>
  <c r="AA388" i="12"/>
  <c r="AA62" i="12"/>
  <c r="AA430" i="12"/>
  <c r="AA244" i="12"/>
  <c r="AA363" i="12"/>
  <c r="I269" i="12"/>
  <c r="AA160" i="12"/>
  <c r="G269" i="12"/>
  <c r="Q269" i="12"/>
  <c r="AA402" i="12"/>
  <c r="K345" i="12"/>
  <c r="D206" i="18"/>
  <c r="AA225" i="12"/>
  <c r="O269" i="12"/>
  <c r="AA504" i="12"/>
  <c r="AA429" i="12"/>
  <c r="AA376" i="12"/>
  <c r="AA324" i="12"/>
  <c r="AA372" i="12"/>
  <c r="AA50" i="12"/>
  <c r="AA343" i="12"/>
  <c r="AA328" i="12"/>
  <c r="AA224" i="12"/>
  <c r="AA506" i="12"/>
  <c r="AA139" i="12"/>
  <c r="X345" i="12"/>
  <c r="AA479" i="12"/>
  <c r="S269" i="12"/>
  <c r="AA373" i="12"/>
  <c r="AA46" i="12"/>
  <c r="AA149" i="12"/>
  <c r="AA262" i="12"/>
  <c r="J381" i="12"/>
  <c r="AA136" i="12"/>
  <c r="AA337" i="12"/>
  <c r="AA406" i="12"/>
  <c r="AA273" i="12"/>
  <c r="AA491" i="12"/>
  <c r="AA58" i="12"/>
  <c r="AA61" i="12"/>
  <c r="AA60" i="12"/>
  <c r="AA467" i="12"/>
  <c r="AA326" i="12"/>
  <c r="AA489" i="12"/>
  <c r="AA142" i="12"/>
  <c r="AA303" i="12"/>
  <c r="AA275" i="12"/>
  <c r="AA442" i="12"/>
  <c r="AA263" i="12"/>
  <c r="R345" i="12"/>
  <c r="AA338" i="12"/>
  <c r="AA108" i="12"/>
  <c r="AA243" i="12"/>
  <c r="AA364" i="12"/>
  <c r="AA488" i="12"/>
  <c r="AA336" i="12"/>
  <c r="AA164" i="12"/>
  <c r="AA471" i="12"/>
  <c r="AA342" i="12"/>
  <c r="AA440" i="12"/>
  <c r="AA332" i="12"/>
  <c r="AA163" i="12"/>
  <c r="AA115" i="12"/>
  <c r="AA417" i="12"/>
  <c r="AA49" i="12"/>
  <c r="AA272" i="12"/>
  <c r="AA457" i="12"/>
  <c r="AA280" i="12"/>
  <c r="AA396" i="12"/>
  <c r="AA502" i="12"/>
  <c r="AA228" i="12"/>
  <c r="AA412" i="12"/>
  <c r="AA405" i="12"/>
  <c r="AA152" i="12"/>
  <c r="AA365" i="12"/>
  <c r="AA476" i="12"/>
  <c r="AA105" i="12"/>
  <c r="AA415" i="12"/>
  <c r="E206" i="18"/>
  <c r="AA266" i="12"/>
  <c r="T445" i="12"/>
  <c r="O157" i="12"/>
  <c r="V381" i="12"/>
  <c r="AA484" i="12"/>
  <c r="E383" i="12"/>
  <c r="E823" i="12" s="1"/>
  <c r="G233" i="12"/>
  <c r="F269" i="12"/>
  <c r="W381" i="12"/>
  <c r="AA117" i="12"/>
  <c r="P233" i="12"/>
  <c r="G381" i="12"/>
  <c r="G345" i="12"/>
  <c r="K445" i="12"/>
  <c r="G157" i="12"/>
  <c r="K269" i="12"/>
  <c r="AA304" i="12"/>
  <c r="V269" i="12"/>
  <c r="AA380" i="12"/>
  <c r="J269" i="12"/>
  <c r="O233" i="12"/>
  <c r="AA119" i="12"/>
  <c r="S333" i="12"/>
  <c r="T281" i="12"/>
  <c r="G145" i="12"/>
  <c r="H206" i="18"/>
  <c r="U233" i="12"/>
  <c r="J157" i="12"/>
  <c r="L281" i="12"/>
  <c r="O381" i="12"/>
  <c r="F345" i="12"/>
  <c r="AA267" i="12"/>
  <c r="U345" i="12"/>
  <c r="X233" i="12"/>
  <c r="R233" i="12"/>
  <c r="H333" i="12"/>
  <c r="Q281" i="12"/>
  <c r="M381" i="12"/>
  <c r="V281" i="12"/>
  <c r="H445" i="12"/>
  <c r="H345" i="12"/>
  <c r="S206" i="18"/>
  <c r="T233" i="12"/>
  <c r="O206" i="18"/>
  <c r="AA492" i="12"/>
  <c r="AA34" i="12"/>
  <c r="N381" i="12"/>
  <c r="AA366" i="12"/>
  <c r="AA52" i="12"/>
  <c r="AA101" i="12"/>
  <c r="AA286" i="12"/>
  <c r="AA437" i="12"/>
  <c r="AA241" i="12"/>
  <c r="AA424" i="12"/>
  <c r="AA138" i="12"/>
  <c r="AA367" i="12"/>
  <c r="AA494" i="12"/>
  <c r="E511" i="12"/>
  <c r="E825" i="12" s="1"/>
  <c r="AA264" i="12"/>
  <c r="Q381" i="12"/>
  <c r="R381" i="12"/>
  <c r="H68" i="9"/>
  <c r="V14" i="7"/>
  <c r="U445" i="12"/>
  <c r="R121" i="12"/>
  <c r="M345" i="12"/>
  <c r="T55" i="12"/>
  <c r="X281" i="12"/>
  <c r="K145" i="12"/>
  <c r="J345" i="12"/>
  <c r="G421" i="12"/>
  <c r="P433" i="12"/>
  <c r="M55" i="12"/>
  <c r="S55" i="12"/>
  <c r="L206" i="18"/>
  <c r="T206" i="18"/>
  <c r="J333" i="12"/>
  <c r="R281" i="12"/>
  <c r="S157" i="12"/>
  <c r="N345" i="12"/>
  <c r="P345" i="12"/>
  <c r="M333" i="12"/>
  <c r="K509" i="12"/>
  <c r="S145" i="12"/>
  <c r="I345" i="12"/>
  <c r="P445" i="12"/>
  <c r="P333" i="12"/>
  <c r="Q333" i="12"/>
  <c r="J145" i="12"/>
  <c r="K333" i="12"/>
  <c r="R145" i="12"/>
  <c r="T345" i="12"/>
  <c r="K433" i="12"/>
  <c r="W333" i="12"/>
  <c r="H281" i="12"/>
  <c r="N281" i="12"/>
  <c r="H55" i="12"/>
  <c r="V445" i="12"/>
  <c r="L157" i="12"/>
  <c r="L445" i="12"/>
  <c r="T121" i="12"/>
  <c r="K206" i="18"/>
  <c r="Q345" i="12"/>
  <c r="K207" i="18"/>
  <c r="Q55" i="12"/>
  <c r="V433" i="12"/>
  <c r="S281" i="12"/>
  <c r="J207" i="18"/>
  <c r="V333" i="12"/>
  <c r="O145" i="12"/>
  <c r="J206" i="18"/>
  <c r="I281" i="12"/>
  <c r="Q207" i="18"/>
  <c r="J445" i="12"/>
  <c r="X145" i="12"/>
  <c r="V55" i="12"/>
  <c r="M121" i="12"/>
  <c r="J281" i="12"/>
  <c r="P157" i="12"/>
  <c r="M157" i="12"/>
  <c r="M206" i="18"/>
  <c r="N145" i="12"/>
  <c r="AA413" i="12"/>
  <c r="I333" i="12"/>
  <c r="I445" i="12"/>
  <c r="G55" i="12"/>
  <c r="R207" i="18"/>
  <c r="N207" i="18"/>
  <c r="V145" i="12"/>
  <c r="K55" i="12"/>
  <c r="AA176" i="12"/>
  <c r="AA425" i="12"/>
  <c r="AA341" i="12"/>
  <c r="D207" i="18"/>
  <c r="AA302" i="12"/>
  <c r="AA175" i="12"/>
  <c r="AA331" i="12"/>
  <c r="AA419" i="12"/>
  <c r="AA443" i="12"/>
  <c r="U207" i="18"/>
  <c r="M207" i="18"/>
  <c r="F207" i="18"/>
  <c r="K157" i="12"/>
  <c r="P121" i="12"/>
  <c r="AA329" i="12"/>
  <c r="N206" i="18"/>
  <c r="E207" i="18"/>
  <c r="G445" i="12"/>
  <c r="L207" i="18"/>
  <c r="O207" i="18"/>
  <c r="Q157" i="12"/>
  <c r="V121" i="12"/>
  <c r="C206" i="18"/>
  <c r="R206" i="18"/>
  <c r="P206" i="18"/>
  <c r="G207" i="18"/>
  <c r="I207" i="18"/>
  <c r="U206" i="18"/>
  <c r="G206" i="18"/>
  <c r="T207" i="18"/>
  <c r="P281" i="12"/>
  <c r="C207" i="18"/>
  <c r="H207" i="18"/>
  <c r="T157" i="12"/>
  <c r="N121" i="12"/>
  <c r="M433" i="12"/>
  <c r="L433" i="12"/>
  <c r="U433" i="12"/>
  <c r="AA459" i="12"/>
  <c r="L345" i="12"/>
  <c r="W345" i="12"/>
  <c r="O345" i="12"/>
  <c r="S207" i="18"/>
  <c r="P207" i="18"/>
  <c r="I55" i="12"/>
  <c r="Q433" i="12"/>
  <c r="O433" i="12"/>
  <c r="I433" i="12"/>
  <c r="AA414" i="12"/>
  <c r="AA428" i="12"/>
  <c r="AA325" i="12"/>
  <c r="AA496" i="12"/>
  <c r="AA162" i="12"/>
  <c r="AA173" i="12"/>
  <c r="AA301" i="12"/>
  <c r="AA227" i="12"/>
  <c r="AA482" i="12"/>
  <c r="T333" i="12"/>
  <c r="S445" i="12"/>
  <c r="AA298" i="12"/>
  <c r="AA368" i="12"/>
  <c r="J55" i="12"/>
  <c r="J121" i="12"/>
  <c r="G121" i="12"/>
  <c r="AA66" i="12"/>
  <c r="X433" i="12"/>
  <c r="AA464" i="12"/>
  <c r="AA436" i="12"/>
  <c r="AA53" i="12"/>
  <c r="AA469" i="12"/>
  <c r="AA465" i="12"/>
  <c r="AA54" i="12"/>
  <c r="AA64" i="12"/>
  <c r="AA151" i="12"/>
  <c r="AA493" i="12"/>
  <c r="AA375" i="12"/>
  <c r="AA356" i="12"/>
  <c r="AA330" i="12"/>
  <c r="AA287" i="12"/>
  <c r="AA300" i="12"/>
  <c r="AA352" i="12"/>
  <c r="R333" i="12"/>
  <c r="AA495" i="12"/>
  <c r="AA180" i="12"/>
  <c r="N55" i="12"/>
  <c r="AA360" i="12"/>
  <c r="AA427" i="12"/>
  <c r="AA141" i="12"/>
  <c r="AA118" i="12"/>
  <c r="AA389" i="12"/>
  <c r="I206" i="18"/>
  <c r="AA177" i="12"/>
  <c r="AA51" i="12"/>
  <c r="AA63" i="12"/>
  <c r="AA106" i="12"/>
  <c r="AA42" i="12"/>
  <c r="AA37" i="12"/>
  <c r="AA418" i="12"/>
  <c r="AA353" i="12"/>
  <c r="AA483" i="12"/>
  <c r="AA104" i="12"/>
  <c r="AA481" i="12"/>
  <c r="M281" i="12"/>
  <c r="AA279" i="12"/>
  <c r="AA503" i="12"/>
  <c r="N445" i="12"/>
  <c r="AA156" i="12"/>
  <c r="AA168" i="12"/>
  <c r="H121" i="12"/>
  <c r="H433" i="12"/>
  <c r="T433" i="12"/>
  <c r="AA59" i="12"/>
  <c r="AA174" i="12"/>
  <c r="AA240" i="12"/>
  <c r="AA408" i="12"/>
  <c r="AA472" i="12"/>
  <c r="AA394" i="12"/>
  <c r="AA35" i="12"/>
  <c r="AA299" i="12"/>
  <c r="AA407" i="12"/>
  <c r="L333" i="12"/>
  <c r="AA355" i="12"/>
  <c r="AA393" i="12"/>
  <c r="AA351" i="12"/>
  <c r="M145" i="12"/>
  <c r="P55" i="12"/>
  <c r="Q121" i="12"/>
  <c r="AA237" i="12"/>
  <c r="F381" i="12"/>
  <c r="AA36" i="12"/>
  <c r="AA466" i="12"/>
  <c r="AA167" i="12"/>
  <c r="AA155" i="12"/>
  <c r="AA354" i="12"/>
  <c r="C205" i="18"/>
  <c r="AA172" i="12"/>
  <c r="AA507" i="12"/>
  <c r="K281" i="12"/>
  <c r="AA291" i="12"/>
  <c r="I157" i="12"/>
  <c r="W145" i="12"/>
  <c r="AA144" i="12"/>
  <c r="AA292" i="12"/>
  <c r="AA179" i="12"/>
  <c r="AA120" i="12"/>
  <c r="AA161" i="12"/>
  <c r="AA236" i="12"/>
  <c r="AA403" i="12"/>
  <c r="AA112" i="12"/>
  <c r="AA276" i="12"/>
  <c r="AA391" i="12"/>
  <c r="AA458" i="12"/>
  <c r="AA39" i="12"/>
  <c r="O333" i="12"/>
  <c r="AA239" i="12"/>
  <c r="AA460" i="12"/>
  <c r="R55" i="12"/>
  <c r="AA395" i="12"/>
  <c r="AA38" i="12"/>
  <c r="AA178" i="12"/>
  <c r="O121" i="12"/>
  <c r="AA41" i="12"/>
  <c r="AA490" i="12"/>
  <c r="AA140" i="12"/>
  <c r="AA344" i="12"/>
  <c r="AA277" i="12"/>
  <c r="F206" i="18"/>
  <c r="V345" i="12"/>
  <c r="V157" i="12"/>
  <c r="P145" i="12"/>
  <c r="E74" i="12"/>
  <c r="P74" i="12" s="1"/>
  <c r="L45" i="9"/>
  <c r="G333" i="12"/>
  <c r="U281" i="12"/>
  <c r="L145" i="12"/>
  <c r="W121" i="12"/>
  <c r="L121" i="12"/>
  <c r="N433" i="12"/>
  <c r="W281" i="12"/>
  <c r="H145" i="12"/>
  <c r="S345" i="12"/>
  <c r="X333" i="12"/>
  <c r="U333" i="12"/>
  <c r="Q145" i="12"/>
  <c r="W55" i="12"/>
  <c r="R433" i="12"/>
  <c r="E81" i="12"/>
  <c r="H81" i="12" s="1"/>
  <c r="N333" i="12"/>
  <c r="Q445" i="12"/>
  <c r="U157" i="12"/>
  <c r="U145" i="12"/>
  <c r="L55" i="12"/>
  <c r="R445" i="12"/>
  <c r="L68" i="9"/>
  <c r="G281" i="12"/>
  <c r="O281" i="12"/>
  <c r="G433" i="12"/>
  <c r="E447" i="12"/>
  <c r="E824" i="12" s="1"/>
  <c r="M445" i="12"/>
  <c r="X157" i="12"/>
  <c r="X55" i="12"/>
  <c r="X121" i="12"/>
  <c r="H157" i="12"/>
  <c r="K121" i="12"/>
  <c r="S433" i="12"/>
  <c r="U55" i="12"/>
  <c r="E76" i="12"/>
  <c r="N76" i="12" s="1"/>
  <c r="W445" i="12"/>
  <c r="N157" i="12"/>
  <c r="I121" i="12"/>
  <c r="W433" i="12"/>
  <c r="W157" i="12"/>
  <c r="O55" i="12"/>
  <c r="R157" i="12"/>
  <c r="U121" i="12"/>
  <c r="J433" i="12"/>
  <c r="E75" i="12"/>
  <c r="P75" i="12" s="1"/>
  <c r="E77" i="12"/>
  <c r="L77" i="12" s="1"/>
  <c r="S121" i="12"/>
  <c r="F445" i="12"/>
  <c r="F433" i="12"/>
  <c r="F333" i="12"/>
  <c r="J293" i="12"/>
  <c r="F281" i="12"/>
  <c r="F233" i="12"/>
  <c r="F157" i="12"/>
  <c r="F145" i="12"/>
  <c r="F121" i="12"/>
  <c r="F55" i="12"/>
  <c r="F293" i="12"/>
  <c r="G497" i="12"/>
  <c r="O67" i="12"/>
  <c r="I67" i="12"/>
  <c r="X473" i="12"/>
  <c r="T497" i="12"/>
  <c r="S461" i="12"/>
  <c r="R421" i="12"/>
  <c r="P409" i="12"/>
  <c r="G293" i="12"/>
  <c r="T409" i="12"/>
  <c r="H461" i="12"/>
  <c r="K461" i="12"/>
  <c r="L409" i="12"/>
  <c r="F461" i="12"/>
  <c r="X109" i="12"/>
  <c r="N421" i="12"/>
  <c r="N109" i="12"/>
  <c r="K293" i="12"/>
  <c r="Q169" i="12"/>
  <c r="U67" i="12"/>
  <c r="W293" i="12"/>
  <c r="H67" i="12"/>
  <c r="N409" i="12"/>
  <c r="O397" i="12"/>
  <c r="S67" i="12"/>
  <c r="L397" i="12"/>
  <c r="U461" i="12"/>
  <c r="M509" i="12"/>
  <c r="F109" i="12"/>
  <c r="R109" i="12"/>
  <c r="G461" i="12"/>
  <c r="N485" i="12"/>
  <c r="K67" i="12"/>
  <c r="V293" i="12"/>
  <c r="W109" i="12"/>
  <c r="V109" i="12"/>
  <c r="M421" i="12"/>
  <c r="H293" i="12"/>
  <c r="H421" i="12"/>
  <c r="P109" i="12"/>
  <c r="L509" i="12"/>
  <c r="M293" i="12"/>
  <c r="U509" i="12"/>
  <c r="O509" i="12"/>
  <c r="W181" i="12"/>
  <c r="J397" i="12"/>
  <c r="S397" i="12"/>
  <c r="S409" i="12"/>
  <c r="J421" i="12"/>
  <c r="M67" i="12"/>
  <c r="K497" i="12"/>
  <c r="W397" i="12"/>
  <c r="V421" i="12"/>
  <c r="U421" i="12"/>
  <c r="L293" i="12"/>
  <c r="W497" i="12"/>
  <c r="I497" i="12"/>
  <c r="G169" i="12"/>
  <c r="K109" i="12"/>
  <c r="U109" i="12"/>
  <c r="Q461" i="12"/>
  <c r="N509" i="12"/>
  <c r="R509" i="12"/>
  <c r="F497" i="12"/>
  <c r="J109" i="12"/>
  <c r="J461" i="12"/>
  <c r="M409" i="12"/>
  <c r="T509" i="12"/>
  <c r="F421" i="12"/>
  <c r="I293" i="12"/>
  <c r="X509" i="12"/>
  <c r="G509" i="12"/>
  <c r="F409" i="12"/>
  <c r="L169" i="12"/>
  <c r="M461" i="12"/>
  <c r="X461" i="12"/>
  <c r="W67" i="12"/>
  <c r="Q357" i="12"/>
  <c r="V397" i="12"/>
  <c r="L485" i="12"/>
  <c r="O109" i="12"/>
  <c r="M109" i="12"/>
  <c r="J43" i="12"/>
  <c r="S509" i="12"/>
  <c r="S293" i="12"/>
  <c r="K181" i="12"/>
  <c r="P397" i="12"/>
  <c r="Q397" i="12"/>
  <c r="L109" i="12"/>
  <c r="L67" i="12"/>
  <c r="N461" i="12"/>
  <c r="U485" i="12"/>
  <c r="R293" i="12"/>
  <c r="N169" i="12"/>
  <c r="N181" i="12"/>
  <c r="S109" i="12"/>
  <c r="O421" i="12"/>
  <c r="O293" i="12"/>
  <c r="R497" i="12"/>
  <c r="H357" i="12"/>
  <c r="G181" i="12"/>
  <c r="U169" i="12"/>
  <c r="Q109" i="12"/>
  <c r="W461" i="12"/>
  <c r="V461" i="12"/>
  <c r="V409" i="12"/>
  <c r="K421" i="12"/>
  <c r="I509" i="12"/>
  <c r="O409" i="12"/>
  <c r="R397" i="12"/>
  <c r="H497" i="12"/>
  <c r="U181" i="12"/>
  <c r="G109" i="12"/>
  <c r="T461" i="12"/>
  <c r="X293" i="12"/>
  <c r="R169" i="12"/>
  <c r="P169" i="12"/>
  <c r="J67" i="12"/>
  <c r="J497" i="12"/>
  <c r="X397" i="12"/>
  <c r="T109" i="12"/>
  <c r="Q67" i="12"/>
  <c r="O461" i="12"/>
  <c r="N293" i="12"/>
  <c r="O181" i="12"/>
  <c r="Q293" i="12"/>
  <c r="G397" i="12"/>
  <c r="H169" i="12"/>
  <c r="N43" i="12"/>
  <c r="H181" i="12"/>
  <c r="J181" i="12"/>
  <c r="I109" i="12"/>
  <c r="R461" i="12"/>
  <c r="G409" i="12"/>
  <c r="W421" i="12"/>
  <c r="T293" i="12"/>
  <c r="T169" i="12"/>
  <c r="Q43" i="12"/>
  <c r="N67" i="12"/>
  <c r="J485" i="12"/>
  <c r="K485" i="12"/>
  <c r="M497" i="12"/>
  <c r="F357" i="12"/>
  <c r="U397" i="12"/>
  <c r="W169" i="12"/>
  <c r="Q181" i="12"/>
  <c r="S181" i="12"/>
  <c r="T67" i="12"/>
  <c r="O485" i="12"/>
  <c r="S485" i="12"/>
  <c r="O305" i="12"/>
  <c r="H305" i="12"/>
  <c r="O497" i="12"/>
  <c r="K397" i="12"/>
  <c r="J509" i="12"/>
  <c r="I397" i="12"/>
  <c r="M169" i="12"/>
  <c r="S169" i="12"/>
  <c r="I181" i="12"/>
  <c r="H109" i="12"/>
  <c r="I461" i="12"/>
  <c r="W357" i="12"/>
  <c r="S421" i="12"/>
  <c r="L421" i="12"/>
  <c r="Q421" i="12"/>
  <c r="X43" i="12"/>
  <c r="Q509" i="12"/>
  <c r="F509" i="12"/>
  <c r="S497" i="12"/>
  <c r="U497" i="12"/>
  <c r="T397" i="12"/>
  <c r="H43" i="12"/>
  <c r="F67" i="12"/>
  <c r="V67" i="12"/>
  <c r="S305" i="12"/>
  <c r="P461" i="12"/>
  <c r="T305" i="12"/>
  <c r="W409" i="12"/>
  <c r="P509" i="12"/>
  <c r="X421" i="12"/>
  <c r="N473" i="12"/>
  <c r="I473" i="12"/>
  <c r="P67" i="12"/>
  <c r="S357" i="12"/>
  <c r="X181" i="12"/>
  <c r="X67" i="12"/>
  <c r="L461" i="12"/>
  <c r="I357" i="12"/>
  <c r="F485" i="12"/>
  <c r="W485" i="12"/>
  <c r="I485" i="12"/>
  <c r="I421" i="12"/>
  <c r="P421" i="12"/>
  <c r="O43" i="12"/>
  <c r="P293" i="12"/>
  <c r="W305" i="12"/>
  <c r="S369" i="12"/>
  <c r="Q369" i="12"/>
  <c r="O369" i="12"/>
  <c r="L245" i="12"/>
  <c r="I169" i="12"/>
  <c r="R181" i="12"/>
  <c r="P181" i="12"/>
  <c r="R67" i="12"/>
  <c r="V305" i="12"/>
  <c r="K43" i="12"/>
  <c r="U305" i="12"/>
  <c r="L497" i="12"/>
  <c r="N497" i="12"/>
  <c r="L181" i="12"/>
  <c r="J357" i="12"/>
  <c r="V357" i="12"/>
  <c r="T485" i="12"/>
  <c r="T421" i="12"/>
  <c r="R43" i="12"/>
  <c r="P43" i="12"/>
  <c r="W43" i="12"/>
  <c r="N305" i="12"/>
  <c r="Q305" i="12"/>
  <c r="L305" i="12"/>
  <c r="U357" i="12"/>
  <c r="Q497" i="12"/>
  <c r="I409" i="12"/>
  <c r="N397" i="12"/>
  <c r="M181" i="12"/>
  <c r="I305" i="12"/>
  <c r="H409" i="12"/>
  <c r="P485" i="12"/>
  <c r="M43" i="12"/>
  <c r="K305" i="12"/>
  <c r="N357" i="12"/>
  <c r="M357" i="12"/>
  <c r="T357" i="12"/>
  <c r="J169" i="12"/>
  <c r="K409" i="12"/>
  <c r="T181" i="12"/>
  <c r="V181" i="12"/>
  <c r="V485" i="12"/>
  <c r="P357" i="12"/>
  <c r="K357" i="12"/>
  <c r="M485" i="12"/>
  <c r="Q485" i="12"/>
  <c r="S43" i="12"/>
  <c r="H509" i="12"/>
  <c r="V509" i="12"/>
  <c r="G305" i="12"/>
  <c r="X357" i="12"/>
  <c r="X497" i="12"/>
  <c r="O169" i="12"/>
  <c r="X169" i="12"/>
  <c r="U409" i="12"/>
  <c r="Q409" i="12"/>
  <c r="G357" i="12"/>
  <c r="M397" i="12"/>
  <c r="X305" i="12"/>
  <c r="P305" i="12"/>
  <c r="R305" i="12"/>
  <c r="J409" i="12"/>
  <c r="L357" i="12"/>
  <c r="H485" i="12"/>
  <c r="R485" i="12"/>
  <c r="V43" i="12"/>
  <c r="I43" i="12"/>
  <c r="W509" i="12"/>
  <c r="M305" i="12"/>
  <c r="O357" i="12"/>
  <c r="R357" i="12"/>
  <c r="P497" i="12"/>
  <c r="U293" i="12"/>
  <c r="V169" i="12"/>
  <c r="T43" i="12"/>
  <c r="H397" i="12"/>
  <c r="F181" i="12"/>
  <c r="F397" i="12"/>
  <c r="F169" i="12"/>
  <c r="G67" i="12"/>
  <c r="X409" i="12"/>
  <c r="X485" i="12"/>
  <c r="G485" i="12"/>
  <c r="G43" i="12"/>
  <c r="U43" i="12"/>
  <c r="L43" i="12"/>
  <c r="J305" i="12"/>
  <c r="V497" i="12"/>
  <c r="R409" i="12"/>
  <c r="K369" i="12"/>
  <c r="J369" i="12"/>
  <c r="K169" i="12"/>
  <c r="F43" i="12"/>
  <c r="M369" i="12"/>
  <c r="U369" i="12"/>
  <c r="L369" i="12"/>
  <c r="H245" i="12"/>
  <c r="K473" i="12"/>
  <c r="H473" i="12"/>
  <c r="M473" i="12"/>
  <c r="E80" i="12"/>
  <c r="N369" i="12"/>
  <c r="R245" i="12"/>
  <c r="T245" i="12"/>
  <c r="F473" i="12"/>
  <c r="Q473" i="12"/>
  <c r="O473" i="12"/>
  <c r="M245" i="12"/>
  <c r="E78" i="12"/>
  <c r="R369" i="12"/>
  <c r="V369" i="12"/>
  <c r="W245" i="12"/>
  <c r="S245" i="12"/>
  <c r="N245" i="12"/>
  <c r="S473" i="12"/>
  <c r="U473" i="12"/>
  <c r="I245" i="12"/>
  <c r="E79" i="12"/>
  <c r="N68" i="9"/>
  <c r="X369" i="12"/>
  <c r="F369" i="12"/>
  <c r="O245" i="12"/>
  <c r="J245" i="12"/>
  <c r="P245" i="12"/>
  <c r="V473" i="12"/>
  <c r="J473" i="12"/>
  <c r="L82" i="12"/>
  <c r="N82" i="12"/>
  <c r="J82" i="12"/>
  <c r="F82" i="12"/>
  <c r="X82" i="12"/>
  <c r="I82" i="12"/>
  <c r="T82" i="12"/>
  <c r="Q82" i="12"/>
  <c r="K82" i="12"/>
  <c r="S82" i="12"/>
  <c r="U82" i="12"/>
  <c r="V82" i="12"/>
  <c r="G82" i="12"/>
  <c r="H82" i="12"/>
  <c r="P82" i="12"/>
  <c r="O82" i="12"/>
  <c r="W82" i="12"/>
  <c r="M82" i="12"/>
  <c r="R82" i="12"/>
  <c r="F305" i="12"/>
  <c r="P369" i="12"/>
  <c r="T369" i="12"/>
  <c r="G245" i="12"/>
  <c r="X245" i="12"/>
  <c r="V245" i="12"/>
  <c r="R473" i="12"/>
  <c r="W473" i="12"/>
  <c r="E12" i="12"/>
  <c r="H369" i="12"/>
  <c r="G369" i="12"/>
  <c r="K245" i="12"/>
  <c r="U245" i="12"/>
  <c r="P473" i="12"/>
  <c r="T473" i="12"/>
  <c r="L473" i="12"/>
  <c r="J68" i="9"/>
  <c r="I369" i="12"/>
  <c r="W369" i="12"/>
  <c r="Q245" i="12"/>
  <c r="F245" i="12"/>
  <c r="G473" i="12"/>
  <c r="M45" i="9"/>
  <c r="N45" i="9"/>
  <c r="I45" i="9"/>
  <c r="K68" i="9"/>
  <c r="F103" i="9"/>
  <c r="I45" i="7"/>
  <c r="F30" i="9"/>
  <c r="J45" i="9"/>
  <c r="I68" i="9"/>
  <c r="F37" i="9"/>
  <c r="H45" i="9"/>
  <c r="O45" i="9"/>
  <c r="F111" i="9"/>
  <c r="K45" i="9"/>
  <c r="F43" i="9"/>
  <c r="F56" i="9"/>
  <c r="G68" i="9"/>
  <c r="G14" i="9"/>
  <c r="F8" i="9"/>
  <c r="F14" i="9" s="1"/>
  <c r="F22" i="9"/>
  <c r="F66" i="9"/>
  <c r="F119" i="9"/>
  <c r="E184" i="2"/>
  <c r="F147" i="7"/>
  <c r="AA269" i="12" l="1"/>
  <c r="AA233" i="12"/>
  <c r="I76" i="12"/>
  <c r="J76" i="12"/>
  <c r="H76" i="12"/>
  <c r="P76" i="12"/>
  <c r="X76" i="12"/>
  <c r="O76" i="12"/>
  <c r="V76" i="12"/>
  <c r="F76" i="12"/>
  <c r="S74" i="12"/>
  <c r="AA381" i="12"/>
  <c r="T76" i="12"/>
  <c r="G81" i="12"/>
  <c r="I81" i="12"/>
  <c r="J74" i="12"/>
  <c r="M76" i="12"/>
  <c r="R76" i="12"/>
  <c r="N74" i="12"/>
  <c r="T74" i="12"/>
  <c r="V74" i="12"/>
  <c r="X74" i="12"/>
  <c r="L81" i="12"/>
  <c r="T81" i="12"/>
  <c r="W81" i="12"/>
  <c r="O81" i="12"/>
  <c r="U74" i="12"/>
  <c r="J81" i="12"/>
  <c r="R74" i="12"/>
  <c r="V81" i="12"/>
  <c r="P81" i="12"/>
  <c r="H74" i="12"/>
  <c r="L74" i="12"/>
  <c r="Q74" i="12"/>
  <c r="T77" i="12"/>
  <c r="G76" i="12"/>
  <c r="K76" i="12"/>
  <c r="N81" i="12"/>
  <c r="Q81" i="12"/>
  <c r="S76" i="12"/>
  <c r="W76" i="12"/>
  <c r="U81" i="12"/>
  <c r="R81" i="12"/>
  <c r="M74" i="12"/>
  <c r="O74" i="12"/>
  <c r="X77" i="12"/>
  <c r="T75" i="12"/>
  <c r="U76" i="12"/>
  <c r="Q76" i="12"/>
  <c r="M81" i="12"/>
  <c r="K81" i="12"/>
  <c r="S81" i="12"/>
  <c r="K74" i="12"/>
  <c r="F74" i="12"/>
  <c r="L76" i="12"/>
  <c r="F81" i="12"/>
  <c r="X81" i="12"/>
  <c r="G74" i="12"/>
  <c r="W74" i="12"/>
  <c r="I74" i="12"/>
  <c r="N77" i="12"/>
  <c r="W75" i="12"/>
  <c r="Q383" i="12"/>
  <c r="Q823" i="12" s="1"/>
  <c r="AA433" i="12"/>
  <c r="AA345" i="12"/>
  <c r="AA145" i="12"/>
  <c r="AA357" i="12"/>
  <c r="AA305" i="12"/>
  <c r="AA82" i="12"/>
  <c r="AA461" i="12"/>
  <c r="AA121" i="12"/>
  <c r="AA445" i="12"/>
  <c r="AA369" i="12"/>
  <c r="AA485" i="12"/>
  <c r="AA157" i="12"/>
  <c r="AA43" i="12"/>
  <c r="AA55" i="12"/>
  <c r="AA169" i="12"/>
  <c r="AA397" i="12"/>
  <c r="AA281" i="12"/>
  <c r="AA473" i="12"/>
  <c r="AA67" i="12"/>
  <c r="AA421" i="12"/>
  <c r="AA109" i="12"/>
  <c r="AA181" i="12"/>
  <c r="AA409" i="12"/>
  <c r="AA245" i="12"/>
  <c r="AA509" i="12"/>
  <c r="AA497" i="12"/>
  <c r="AA293" i="12"/>
  <c r="AA333" i="12"/>
  <c r="Q77" i="12"/>
  <c r="M77" i="12"/>
  <c r="W77" i="12"/>
  <c r="F77" i="12"/>
  <c r="P77" i="12"/>
  <c r="S77" i="12"/>
  <c r="J77" i="12"/>
  <c r="R77" i="12"/>
  <c r="G77" i="12"/>
  <c r="V77" i="12"/>
  <c r="I77" i="12"/>
  <c r="U77" i="12"/>
  <c r="O77" i="12"/>
  <c r="K77" i="12"/>
  <c r="H77" i="12"/>
  <c r="G75" i="12"/>
  <c r="V75" i="12"/>
  <c r="K75" i="12"/>
  <c r="H75" i="12"/>
  <c r="U75" i="12"/>
  <c r="I75" i="12"/>
  <c r="J75" i="12"/>
  <c r="X75" i="12"/>
  <c r="R75" i="12"/>
  <c r="N75" i="12"/>
  <c r="L75" i="12"/>
  <c r="Q75" i="12"/>
  <c r="M75" i="12"/>
  <c r="S75" i="12"/>
  <c r="F75" i="12"/>
  <c r="O75" i="12"/>
  <c r="L447" i="12"/>
  <c r="L824" i="12" s="1"/>
  <c r="N447" i="12"/>
  <c r="N824" i="12" s="1"/>
  <c r="N383" i="12"/>
  <c r="N823" i="12" s="1"/>
  <c r="P447" i="12"/>
  <c r="P824" i="12" s="1"/>
  <c r="T383" i="12"/>
  <c r="T823" i="12" s="1"/>
  <c r="P383" i="12"/>
  <c r="P823" i="12" s="1"/>
  <c r="F383" i="12"/>
  <c r="F823" i="12" s="1"/>
  <c r="X383" i="12"/>
  <c r="X823" i="12" s="1"/>
  <c r="O383" i="12"/>
  <c r="O823" i="12" s="1"/>
  <c r="O447" i="12"/>
  <c r="O824" i="12" s="1"/>
  <c r="L383" i="12"/>
  <c r="L823" i="12" s="1"/>
  <c r="G447" i="12"/>
  <c r="G824" i="12" s="1"/>
  <c r="M447" i="12"/>
  <c r="M824" i="12" s="1"/>
  <c r="F447" i="12"/>
  <c r="F824" i="12" s="1"/>
  <c r="J447" i="12"/>
  <c r="J824" i="12" s="1"/>
  <c r="V447" i="12"/>
  <c r="V824" i="12" s="1"/>
  <c r="R447" i="12"/>
  <c r="R824" i="12" s="1"/>
  <c r="U383" i="12"/>
  <c r="U823" i="12" s="1"/>
  <c r="X511" i="12"/>
  <c r="X825" i="12" s="1"/>
  <c r="K383" i="12"/>
  <c r="K823" i="12" s="1"/>
  <c r="S447" i="12"/>
  <c r="S824" i="12" s="1"/>
  <c r="O511" i="12"/>
  <c r="O825" i="12" s="1"/>
  <c r="W511" i="12"/>
  <c r="W825" i="12" s="1"/>
  <c r="M383" i="12"/>
  <c r="M823" i="12" s="1"/>
  <c r="G511" i="12"/>
  <c r="G825" i="12" s="1"/>
  <c r="Q447" i="12"/>
  <c r="Q824" i="12" s="1"/>
  <c r="U447" i="12"/>
  <c r="U824" i="12" s="1"/>
  <c r="Q511" i="12"/>
  <c r="Q825" i="12" s="1"/>
  <c r="W383" i="12"/>
  <c r="W823" i="12" s="1"/>
  <c r="I447" i="12"/>
  <c r="I824" i="12" s="1"/>
  <c r="I511" i="12"/>
  <c r="I825" i="12" s="1"/>
  <c r="U511" i="12"/>
  <c r="U825" i="12" s="1"/>
  <c r="W447" i="12"/>
  <c r="W824" i="12" s="1"/>
  <c r="R383" i="12"/>
  <c r="R823" i="12" s="1"/>
  <c r="K447" i="12"/>
  <c r="K824" i="12" s="1"/>
  <c r="H447" i="12"/>
  <c r="H824" i="12" s="1"/>
  <c r="J383" i="12"/>
  <c r="J823" i="12" s="1"/>
  <c r="T447" i="12"/>
  <c r="T824" i="12" s="1"/>
  <c r="N511" i="12"/>
  <c r="N825" i="12" s="1"/>
  <c r="K511" i="12"/>
  <c r="K825" i="12" s="1"/>
  <c r="M511" i="12"/>
  <c r="M825" i="12" s="1"/>
  <c r="R511" i="12"/>
  <c r="R825" i="12" s="1"/>
  <c r="L511" i="12"/>
  <c r="L825" i="12" s="1"/>
  <c r="H511" i="12"/>
  <c r="H825" i="12" s="1"/>
  <c r="S511" i="12"/>
  <c r="S825" i="12" s="1"/>
  <c r="H383" i="12"/>
  <c r="H823" i="12" s="1"/>
  <c r="J511" i="12"/>
  <c r="J825" i="12" s="1"/>
  <c r="P511" i="12"/>
  <c r="P825" i="12" s="1"/>
  <c r="V383" i="12"/>
  <c r="V823" i="12" s="1"/>
  <c r="I383" i="12"/>
  <c r="I823" i="12" s="1"/>
  <c r="X447" i="12"/>
  <c r="X824" i="12" s="1"/>
  <c r="S383" i="12"/>
  <c r="S823" i="12" s="1"/>
  <c r="F511" i="12"/>
  <c r="F825" i="12" s="1"/>
  <c r="V511" i="12"/>
  <c r="V825" i="12" s="1"/>
  <c r="G383" i="12"/>
  <c r="G823" i="12" s="1"/>
  <c r="T511" i="12"/>
  <c r="T825" i="12" s="1"/>
  <c r="F78" i="12"/>
  <c r="J78" i="12"/>
  <c r="R78" i="12"/>
  <c r="L78" i="12"/>
  <c r="W78" i="12"/>
  <c r="X78" i="12"/>
  <c r="T78" i="12"/>
  <c r="K78" i="12"/>
  <c r="U78" i="12"/>
  <c r="I78" i="12"/>
  <c r="Q78" i="12"/>
  <c r="M78" i="12"/>
  <c r="G78" i="12"/>
  <c r="O78" i="12"/>
  <c r="S78" i="12"/>
  <c r="V78" i="12"/>
  <c r="N78" i="12"/>
  <c r="H78" i="12"/>
  <c r="P78" i="12"/>
  <c r="J80" i="12"/>
  <c r="R80" i="12"/>
  <c r="N80" i="12"/>
  <c r="V80" i="12"/>
  <c r="P80" i="12"/>
  <c r="F80" i="12"/>
  <c r="Q80" i="12"/>
  <c r="X80" i="12"/>
  <c r="K80" i="12"/>
  <c r="L80" i="12"/>
  <c r="S80" i="12"/>
  <c r="T80" i="12"/>
  <c r="H80" i="12"/>
  <c r="G80" i="12"/>
  <c r="U80" i="12"/>
  <c r="O80" i="12"/>
  <c r="W80" i="12"/>
  <c r="M80" i="12"/>
  <c r="I80" i="12"/>
  <c r="E83" i="12"/>
  <c r="E821" i="12" s="1"/>
  <c r="S79" i="12"/>
  <c r="U79" i="12"/>
  <c r="W79" i="12"/>
  <c r="T79" i="12"/>
  <c r="N79" i="12"/>
  <c r="K79" i="12"/>
  <c r="G79" i="12"/>
  <c r="P79" i="12"/>
  <c r="X79" i="12"/>
  <c r="I79" i="12"/>
  <c r="L79" i="12"/>
  <c r="H79" i="12"/>
  <c r="O79" i="12"/>
  <c r="R79" i="12"/>
  <c r="J79" i="12"/>
  <c r="V79" i="12"/>
  <c r="M79" i="12"/>
  <c r="Q79" i="12"/>
  <c r="F79" i="12"/>
  <c r="G45" i="9"/>
  <c r="F45" i="9"/>
  <c r="F68" i="9"/>
  <c r="F151" i="7"/>
  <c r="AA76" i="12" l="1"/>
  <c r="AA74" i="12"/>
  <c r="AA81" i="12"/>
  <c r="AA79" i="12"/>
  <c r="G19" i="15"/>
  <c r="O19" i="15"/>
  <c r="S19" i="15"/>
  <c r="AA80" i="12"/>
  <c r="AA78" i="12"/>
  <c r="T19" i="15"/>
  <c r="M19" i="15"/>
  <c r="E19" i="15"/>
  <c r="D19" i="15"/>
  <c r="AA75" i="12"/>
  <c r="AA77" i="12"/>
  <c r="Q19" i="15"/>
  <c r="I19" i="15"/>
  <c r="J19" i="15"/>
  <c r="L19" i="15"/>
  <c r="P19" i="15"/>
  <c r="K19" i="15"/>
  <c r="V19" i="15"/>
  <c r="F19" i="15"/>
  <c r="N19" i="15"/>
  <c r="H19" i="15"/>
  <c r="U19" i="15"/>
  <c r="R19" i="15"/>
  <c r="F83" i="12"/>
  <c r="R83" i="12"/>
  <c r="R821" i="12" s="1"/>
  <c r="P17" i="15" s="1"/>
  <c r="O83" i="12"/>
  <c r="O821" i="12" s="1"/>
  <c r="M17" i="15" s="1"/>
  <c r="Q83" i="12"/>
  <c r="Q821" i="12" s="1"/>
  <c r="O17" i="15" s="1"/>
  <c r="N83" i="12"/>
  <c r="N821" i="12" s="1"/>
  <c r="L17" i="15" s="1"/>
  <c r="L83" i="12"/>
  <c r="L821" i="12" s="1"/>
  <c r="J17" i="15" s="1"/>
  <c r="W83" i="12"/>
  <c r="W821" i="12" s="1"/>
  <c r="U17" i="15" s="1"/>
  <c r="X83" i="12"/>
  <c r="X821" i="12" s="1"/>
  <c r="V17" i="15" s="1"/>
  <c r="U83" i="12"/>
  <c r="U821" i="12" s="1"/>
  <c r="S17" i="15" s="1"/>
  <c r="M83" i="12"/>
  <c r="M821" i="12" s="1"/>
  <c r="K17" i="15" s="1"/>
  <c r="S83" i="12"/>
  <c r="S821" i="12" s="1"/>
  <c r="Q17" i="15" s="1"/>
  <c r="G83" i="12"/>
  <c r="G821" i="12" s="1"/>
  <c r="E17" i="15" s="1"/>
  <c r="I83" i="12"/>
  <c r="I821" i="12" s="1"/>
  <c r="G17" i="15" s="1"/>
  <c r="P83" i="12"/>
  <c r="P821" i="12" s="1"/>
  <c r="N17" i="15" s="1"/>
  <c r="V83" i="12"/>
  <c r="V821" i="12" s="1"/>
  <c r="T17" i="15" s="1"/>
  <c r="K83" i="12"/>
  <c r="K821" i="12" s="1"/>
  <c r="I17" i="15" s="1"/>
  <c r="J83" i="12"/>
  <c r="J821" i="12" s="1"/>
  <c r="H17" i="15" s="1"/>
  <c r="H83" i="12"/>
  <c r="H821" i="12" s="1"/>
  <c r="F17" i="15" s="1"/>
  <c r="T83" i="12"/>
  <c r="T821" i="12" s="1"/>
  <c r="R17" i="15" s="1"/>
  <c r="C19" i="15" l="1"/>
  <c r="AA83" i="12"/>
  <c r="F821" i="12"/>
  <c r="D17" i="15" s="1"/>
  <c r="C17" i="15" s="1"/>
  <c r="F91" i="1" l="1"/>
  <c r="K66" i="2"/>
  <c r="F84" i="4" s="1"/>
  <c r="K65" i="2"/>
  <c r="F83" i="4" s="1"/>
  <c r="K64" i="2"/>
  <c r="F82" i="4" s="1"/>
  <c r="K63" i="2"/>
  <c r="F81" i="4" s="1"/>
  <c r="E66" i="2"/>
  <c r="F84" i="1" s="1"/>
  <c r="E65" i="2"/>
  <c r="F83" i="1" s="1"/>
  <c r="E64" i="2"/>
  <c r="F82" i="1" s="1"/>
  <c r="E63" i="2"/>
  <c r="F81" i="1" s="1"/>
  <c r="F85" i="1" l="1"/>
  <c r="F85" i="4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9" i="3"/>
  <c r="D42" i="3"/>
  <c r="D48" i="3"/>
  <c r="D28" i="3"/>
  <c r="D27" i="3"/>
  <c r="D26" i="3"/>
  <c r="D25" i="3"/>
  <c r="D24" i="3"/>
  <c r="D23" i="3"/>
  <c r="D22" i="3"/>
  <c r="D21" i="3"/>
  <c r="D20" i="3"/>
  <c r="D19" i="3"/>
  <c r="D18" i="3"/>
  <c r="D17" i="3"/>
  <c r="O5" i="1"/>
  <c r="B18" i="11" s="1"/>
  <c r="N5" i="1"/>
  <c r="B17" i="11" s="1"/>
  <c r="M5" i="1"/>
  <c r="B16" i="11" s="1"/>
  <c r="L5" i="1"/>
  <c r="B15" i="11" s="1"/>
  <c r="K5" i="1"/>
  <c r="B14" i="11" s="1"/>
  <c r="J5" i="1"/>
  <c r="B13" i="11" s="1"/>
  <c r="I5" i="1"/>
  <c r="B12" i="11" s="1"/>
  <c r="H5" i="1"/>
  <c r="B11" i="11" s="1"/>
  <c r="G5" i="1"/>
  <c r="B10" i="11" s="1"/>
  <c r="D16" i="3"/>
  <c r="D15" i="3"/>
  <c r="D14" i="3"/>
  <c r="D13" i="3"/>
  <c r="D12" i="3"/>
  <c r="D11" i="3"/>
  <c r="D10" i="3"/>
  <c r="D9" i="3"/>
  <c r="D8" i="3"/>
  <c r="C16" i="3"/>
  <c r="C15" i="3"/>
  <c r="C14" i="3"/>
  <c r="C13" i="3"/>
  <c r="C12" i="3"/>
  <c r="C11" i="3"/>
  <c r="C10" i="3"/>
  <c r="C9" i="3"/>
  <c r="C8" i="3"/>
  <c r="D5" i="3"/>
  <c r="D4" i="3"/>
  <c r="B26" i="11" l="1"/>
  <c r="B38" i="11" s="1"/>
  <c r="B54" i="11" s="1"/>
  <c r="B68" i="11" s="1"/>
  <c r="B80" i="11" s="1"/>
  <c r="B92" i="11" s="1"/>
  <c r="B104" i="11" s="1"/>
  <c r="B116" i="11" s="1"/>
  <c r="B128" i="11" s="1"/>
  <c r="B140" i="11" s="1"/>
  <c r="B152" i="11" s="1"/>
  <c r="B164" i="11" s="1"/>
  <c r="B176" i="11" s="1"/>
  <c r="B188" i="11" s="1"/>
  <c r="B200" i="11" s="1"/>
  <c r="B212" i="11" s="1"/>
  <c r="B224" i="11" s="1"/>
  <c r="B236" i="11" s="1"/>
  <c r="B12" i="12"/>
  <c r="B24" i="12" s="1"/>
  <c r="B36" i="12" s="1"/>
  <c r="B48" i="12" s="1"/>
  <c r="B60" i="12" s="1"/>
  <c r="B76" i="12" s="1"/>
  <c r="B90" i="12" s="1"/>
  <c r="B102" i="12" s="1"/>
  <c r="B114" i="12" s="1"/>
  <c r="B126" i="12" s="1"/>
  <c r="B138" i="12" s="1"/>
  <c r="B150" i="12" s="1"/>
  <c r="B162" i="12" s="1"/>
  <c r="B174" i="12" s="1"/>
  <c r="B186" i="12" s="1"/>
  <c r="B198" i="12" s="1"/>
  <c r="B214" i="12" s="1"/>
  <c r="B226" i="12" s="1"/>
  <c r="B238" i="12" s="1"/>
  <c r="B250" i="12" s="1"/>
  <c r="B262" i="12" s="1"/>
  <c r="B274" i="12" s="1"/>
  <c r="B286" i="12" s="1"/>
  <c r="B298" i="12" s="1"/>
  <c r="B310" i="12" s="1"/>
  <c r="B326" i="12" s="1"/>
  <c r="B338" i="12" s="1"/>
  <c r="B350" i="12" s="1"/>
  <c r="B362" i="12" s="1"/>
  <c r="B374" i="12" s="1"/>
  <c r="B390" i="12" s="1"/>
  <c r="B402" i="12" s="1"/>
  <c r="B414" i="12" s="1"/>
  <c r="B426" i="12" s="1"/>
  <c r="B438" i="12" s="1"/>
  <c r="B454" i="12" s="1"/>
  <c r="B466" i="12" s="1"/>
  <c r="B478" i="12" s="1"/>
  <c r="B490" i="12" s="1"/>
  <c r="B502" i="12" s="1"/>
  <c r="B518" i="12" s="1"/>
  <c r="B530" i="12" s="1"/>
  <c r="B542" i="12" s="1"/>
  <c r="B554" i="12" s="1"/>
  <c r="B566" i="12" s="1"/>
  <c r="B578" i="12" s="1"/>
  <c r="B590" i="12" s="1"/>
  <c r="B602" i="12" s="1"/>
  <c r="B614" i="12" s="1"/>
  <c r="B626" i="12" s="1"/>
  <c r="B638" i="12" s="1"/>
  <c r="B650" i="12" s="1"/>
  <c r="B662" i="12" s="1"/>
  <c r="B674" i="12" s="1"/>
  <c r="B690" i="12" s="1"/>
  <c r="B702" i="12" s="1"/>
  <c r="B714" i="12" s="1"/>
  <c r="B726" i="12" s="1"/>
  <c r="B738" i="12" s="1"/>
  <c r="B754" i="12" s="1"/>
  <c r="B766" i="12" s="1"/>
  <c r="B778" i="12" s="1"/>
  <c r="B790" i="12" s="1"/>
  <c r="B806" i="12" s="1"/>
  <c r="B25" i="11"/>
  <c r="B37" i="11" s="1"/>
  <c r="B53" i="11" s="1"/>
  <c r="B67" i="11" s="1"/>
  <c r="B79" i="11" s="1"/>
  <c r="B91" i="11" s="1"/>
  <c r="B103" i="11" s="1"/>
  <c r="B115" i="11" s="1"/>
  <c r="B127" i="11" s="1"/>
  <c r="B139" i="11" s="1"/>
  <c r="B151" i="11" s="1"/>
  <c r="B163" i="11" s="1"/>
  <c r="B175" i="11" s="1"/>
  <c r="B187" i="11" s="1"/>
  <c r="B199" i="11" s="1"/>
  <c r="B211" i="11" s="1"/>
  <c r="B223" i="11" s="1"/>
  <c r="B235" i="11" s="1"/>
  <c r="B11" i="12"/>
  <c r="B23" i="12" s="1"/>
  <c r="B35" i="12" s="1"/>
  <c r="B47" i="12" s="1"/>
  <c r="B59" i="12" s="1"/>
  <c r="B75" i="12" s="1"/>
  <c r="B89" i="12" s="1"/>
  <c r="B101" i="12" s="1"/>
  <c r="B113" i="12" s="1"/>
  <c r="B125" i="12" s="1"/>
  <c r="B137" i="12" s="1"/>
  <c r="B149" i="12" s="1"/>
  <c r="B161" i="12" s="1"/>
  <c r="B173" i="12" s="1"/>
  <c r="B185" i="12" s="1"/>
  <c r="B197" i="12" s="1"/>
  <c r="B213" i="12" s="1"/>
  <c r="B225" i="12" s="1"/>
  <c r="B237" i="12" s="1"/>
  <c r="B249" i="12" s="1"/>
  <c r="B261" i="12" s="1"/>
  <c r="B273" i="12" s="1"/>
  <c r="B285" i="12" s="1"/>
  <c r="B297" i="12" s="1"/>
  <c r="B309" i="12" s="1"/>
  <c r="B325" i="12" s="1"/>
  <c r="B337" i="12" s="1"/>
  <c r="B349" i="12" s="1"/>
  <c r="B361" i="12" s="1"/>
  <c r="B373" i="12" s="1"/>
  <c r="B389" i="12" s="1"/>
  <c r="B401" i="12" s="1"/>
  <c r="B413" i="12" s="1"/>
  <c r="B425" i="12" s="1"/>
  <c r="B437" i="12" s="1"/>
  <c r="B453" i="12" s="1"/>
  <c r="B465" i="12" s="1"/>
  <c r="B477" i="12" s="1"/>
  <c r="B489" i="12" s="1"/>
  <c r="B501" i="12" s="1"/>
  <c r="B517" i="12" s="1"/>
  <c r="B529" i="12" s="1"/>
  <c r="B541" i="12" s="1"/>
  <c r="B553" i="12" s="1"/>
  <c r="B565" i="12" s="1"/>
  <c r="B577" i="12" s="1"/>
  <c r="B589" i="12" s="1"/>
  <c r="B601" i="12" s="1"/>
  <c r="B613" i="12" s="1"/>
  <c r="B625" i="12" s="1"/>
  <c r="B637" i="12" s="1"/>
  <c r="B649" i="12" s="1"/>
  <c r="B661" i="12" s="1"/>
  <c r="B673" i="12" s="1"/>
  <c r="B689" i="12" s="1"/>
  <c r="B701" i="12" s="1"/>
  <c r="B713" i="12" s="1"/>
  <c r="B725" i="12" s="1"/>
  <c r="B737" i="12" s="1"/>
  <c r="B753" i="12" s="1"/>
  <c r="B765" i="12" s="1"/>
  <c r="B777" i="12" s="1"/>
  <c r="B789" i="12" s="1"/>
  <c r="B805" i="12" s="1"/>
  <c r="B27" i="11"/>
  <c r="B39" i="11" s="1"/>
  <c r="B55" i="11" s="1"/>
  <c r="B69" i="11" s="1"/>
  <c r="B81" i="11" s="1"/>
  <c r="B93" i="11" s="1"/>
  <c r="B105" i="11" s="1"/>
  <c r="B117" i="11" s="1"/>
  <c r="B129" i="11" s="1"/>
  <c r="B141" i="11" s="1"/>
  <c r="B153" i="11" s="1"/>
  <c r="B165" i="11" s="1"/>
  <c r="B177" i="11" s="1"/>
  <c r="B189" i="11" s="1"/>
  <c r="B201" i="11" s="1"/>
  <c r="B213" i="11" s="1"/>
  <c r="B225" i="11" s="1"/>
  <c r="B237" i="11" s="1"/>
  <c r="B13" i="12"/>
  <c r="B25" i="12" s="1"/>
  <c r="B37" i="12" s="1"/>
  <c r="B49" i="12" s="1"/>
  <c r="B61" i="12" s="1"/>
  <c r="B77" i="12" s="1"/>
  <c r="B91" i="12" s="1"/>
  <c r="B103" i="12" s="1"/>
  <c r="B115" i="12" s="1"/>
  <c r="B127" i="12" s="1"/>
  <c r="B139" i="12" s="1"/>
  <c r="B151" i="12" s="1"/>
  <c r="B163" i="12" s="1"/>
  <c r="B175" i="12" s="1"/>
  <c r="B187" i="12" s="1"/>
  <c r="B199" i="12" s="1"/>
  <c r="B215" i="12" s="1"/>
  <c r="B227" i="12" s="1"/>
  <c r="B239" i="12" s="1"/>
  <c r="B251" i="12" s="1"/>
  <c r="B263" i="12" s="1"/>
  <c r="B275" i="12" s="1"/>
  <c r="B287" i="12" s="1"/>
  <c r="B299" i="12" s="1"/>
  <c r="B311" i="12" s="1"/>
  <c r="B327" i="12" s="1"/>
  <c r="B339" i="12" s="1"/>
  <c r="B351" i="12" s="1"/>
  <c r="B363" i="12" s="1"/>
  <c r="B375" i="12" s="1"/>
  <c r="B391" i="12" s="1"/>
  <c r="B403" i="12" s="1"/>
  <c r="B415" i="12" s="1"/>
  <c r="B427" i="12" s="1"/>
  <c r="B439" i="12" s="1"/>
  <c r="B455" i="12" s="1"/>
  <c r="B467" i="12" s="1"/>
  <c r="B479" i="12" s="1"/>
  <c r="B491" i="12" s="1"/>
  <c r="B503" i="12" s="1"/>
  <c r="B519" i="12" s="1"/>
  <c r="B531" i="12" s="1"/>
  <c r="B543" i="12" s="1"/>
  <c r="B555" i="12" s="1"/>
  <c r="B567" i="12" s="1"/>
  <c r="B579" i="12" s="1"/>
  <c r="B591" i="12" s="1"/>
  <c r="B603" i="12" s="1"/>
  <c r="B615" i="12" s="1"/>
  <c r="B627" i="12" s="1"/>
  <c r="B639" i="12" s="1"/>
  <c r="B651" i="12" s="1"/>
  <c r="B663" i="12" s="1"/>
  <c r="B675" i="12" s="1"/>
  <c r="B691" i="12" s="1"/>
  <c r="B703" i="12" s="1"/>
  <c r="B715" i="12" s="1"/>
  <c r="B727" i="12" s="1"/>
  <c r="B739" i="12" s="1"/>
  <c r="B755" i="12" s="1"/>
  <c r="B767" i="12" s="1"/>
  <c r="B779" i="12" s="1"/>
  <c r="B791" i="12" s="1"/>
  <c r="B807" i="12" s="1"/>
  <c r="B24" i="11"/>
  <c r="B36" i="11" s="1"/>
  <c r="B52" i="11" s="1"/>
  <c r="B66" i="11" s="1"/>
  <c r="B78" i="11" s="1"/>
  <c r="B90" i="11" s="1"/>
  <c r="B102" i="11" s="1"/>
  <c r="B114" i="11" s="1"/>
  <c r="B126" i="11" s="1"/>
  <c r="B138" i="11" s="1"/>
  <c r="B150" i="11" s="1"/>
  <c r="B162" i="11" s="1"/>
  <c r="B174" i="11" s="1"/>
  <c r="B186" i="11" s="1"/>
  <c r="B198" i="11" s="1"/>
  <c r="B210" i="11" s="1"/>
  <c r="B222" i="11" s="1"/>
  <c r="B234" i="11" s="1"/>
  <c r="B10" i="12"/>
  <c r="B22" i="12" s="1"/>
  <c r="B34" i="12" s="1"/>
  <c r="B46" i="12" s="1"/>
  <c r="B58" i="12" s="1"/>
  <c r="B74" i="12" s="1"/>
  <c r="B88" i="12" s="1"/>
  <c r="B100" i="12" s="1"/>
  <c r="B112" i="12" s="1"/>
  <c r="B124" i="12" s="1"/>
  <c r="B136" i="12" s="1"/>
  <c r="B148" i="12" s="1"/>
  <c r="B160" i="12" s="1"/>
  <c r="B172" i="12" s="1"/>
  <c r="B184" i="12" s="1"/>
  <c r="B196" i="12" s="1"/>
  <c r="B212" i="12" s="1"/>
  <c r="B224" i="12" s="1"/>
  <c r="B236" i="12" s="1"/>
  <c r="B248" i="12" s="1"/>
  <c r="B260" i="12" s="1"/>
  <c r="B272" i="12" s="1"/>
  <c r="B284" i="12" s="1"/>
  <c r="B296" i="12" s="1"/>
  <c r="B308" i="12" s="1"/>
  <c r="B324" i="12" s="1"/>
  <c r="B336" i="12" s="1"/>
  <c r="B348" i="12" s="1"/>
  <c r="B360" i="12" s="1"/>
  <c r="B372" i="12" s="1"/>
  <c r="B388" i="12" s="1"/>
  <c r="B400" i="12" s="1"/>
  <c r="B412" i="12" s="1"/>
  <c r="B424" i="12" s="1"/>
  <c r="B436" i="12" s="1"/>
  <c r="B452" i="12" s="1"/>
  <c r="B464" i="12" s="1"/>
  <c r="B476" i="12" s="1"/>
  <c r="B488" i="12" s="1"/>
  <c r="B500" i="12" s="1"/>
  <c r="B516" i="12" s="1"/>
  <c r="B528" i="12" s="1"/>
  <c r="B540" i="12" s="1"/>
  <c r="B552" i="12" s="1"/>
  <c r="B564" i="12" s="1"/>
  <c r="B576" i="12" s="1"/>
  <c r="B588" i="12" s="1"/>
  <c r="B600" i="12" s="1"/>
  <c r="B612" i="12" s="1"/>
  <c r="B624" i="12" s="1"/>
  <c r="B636" i="12" s="1"/>
  <c r="B648" i="12" s="1"/>
  <c r="B660" i="12" s="1"/>
  <c r="B672" i="12" s="1"/>
  <c r="B688" i="12" s="1"/>
  <c r="B700" i="12" s="1"/>
  <c r="B712" i="12" s="1"/>
  <c r="B724" i="12" s="1"/>
  <c r="B736" i="12" s="1"/>
  <c r="B752" i="12" s="1"/>
  <c r="B764" i="12" s="1"/>
  <c r="B776" i="12" s="1"/>
  <c r="B788" i="12" s="1"/>
  <c r="B804" i="12" s="1"/>
  <c r="B28" i="11"/>
  <c r="B40" i="11" s="1"/>
  <c r="B56" i="11" s="1"/>
  <c r="B70" i="11" s="1"/>
  <c r="B82" i="11" s="1"/>
  <c r="B94" i="11" s="1"/>
  <c r="B106" i="11" s="1"/>
  <c r="B118" i="11" s="1"/>
  <c r="B130" i="11" s="1"/>
  <c r="B142" i="11" s="1"/>
  <c r="B154" i="11" s="1"/>
  <c r="B166" i="11" s="1"/>
  <c r="B178" i="11" s="1"/>
  <c r="B190" i="11" s="1"/>
  <c r="B202" i="11" s="1"/>
  <c r="B214" i="11" s="1"/>
  <c r="B226" i="11" s="1"/>
  <c r="B238" i="11" s="1"/>
  <c r="B14" i="12"/>
  <c r="B26" i="12" s="1"/>
  <c r="B38" i="12" s="1"/>
  <c r="B50" i="12" s="1"/>
  <c r="B62" i="12" s="1"/>
  <c r="B78" i="12" s="1"/>
  <c r="B92" i="12" s="1"/>
  <c r="B104" i="12" s="1"/>
  <c r="B116" i="12" s="1"/>
  <c r="B128" i="12" s="1"/>
  <c r="B140" i="12" s="1"/>
  <c r="B152" i="12" s="1"/>
  <c r="B164" i="12" s="1"/>
  <c r="B176" i="12" s="1"/>
  <c r="B188" i="12" s="1"/>
  <c r="B200" i="12" s="1"/>
  <c r="B216" i="12" s="1"/>
  <c r="B228" i="12" s="1"/>
  <c r="B240" i="12" s="1"/>
  <c r="B252" i="12" s="1"/>
  <c r="B264" i="12" s="1"/>
  <c r="B276" i="12" s="1"/>
  <c r="B288" i="12" s="1"/>
  <c r="B300" i="12" s="1"/>
  <c r="B312" i="12" s="1"/>
  <c r="B328" i="12" s="1"/>
  <c r="B340" i="12" s="1"/>
  <c r="B352" i="12" s="1"/>
  <c r="B364" i="12" s="1"/>
  <c r="B376" i="12" s="1"/>
  <c r="B392" i="12" s="1"/>
  <c r="B404" i="12" s="1"/>
  <c r="B416" i="12" s="1"/>
  <c r="B428" i="12" s="1"/>
  <c r="B440" i="12" s="1"/>
  <c r="B456" i="12" s="1"/>
  <c r="B468" i="12" s="1"/>
  <c r="B480" i="12" s="1"/>
  <c r="B492" i="12" s="1"/>
  <c r="B504" i="12" s="1"/>
  <c r="B520" i="12" s="1"/>
  <c r="B532" i="12" s="1"/>
  <c r="B544" i="12" s="1"/>
  <c r="B556" i="12" s="1"/>
  <c r="B568" i="12" s="1"/>
  <c r="B580" i="12" s="1"/>
  <c r="B592" i="12" s="1"/>
  <c r="B604" i="12" s="1"/>
  <c r="B616" i="12" s="1"/>
  <c r="B628" i="12" s="1"/>
  <c r="B640" i="12" s="1"/>
  <c r="B652" i="12" s="1"/>
  <c r="B664" i="12" s="1"/>
  <c r="B676" i="12" s="1"/>
  <c r="B692" i="12" s="1"/>
  <c r="B704" i="12" s="1"/>
  <c r="B716" i="12" s="1"/>
  <c r="B728" i="12" s="1"/>
  <c r="B740" i="12" s="1"/>
  <c r="B756" i="12" s="1"/>
  <c r="B768" i="12" s="1"/>
  <c r="B780" i="12" s="1"/>
  <c r="B792" i="12" s="1"/>
  <c r="B808" i="12" s="1"/>
  <c r="B29" i="11"/>
  <c r="B41" i="11" s="1"/>
  <c r="B57" i="11" s="1"/>
  <c r="B71" i="11" s="1"/>
  <c r="B83" i="11" s="1"/>
  <c r="B95" i="11" s="1"/>
  <c r="B107" i="11" s="1"/>
  <c r="B119" i="11" s="1"/>
  <c r="B131" i="11" s="1"/>
  <c r="B143" i="11" s="1"/>
  <c r="B155" i="11" s="1"/>
  <c r="B167" i="11" s="1"/>
  <c r="B179" i="11" s="1"/>
  <c r="B191" i="11" s="1"/>
  <c r="B203" i="11" s="1"/>
  <c r="B215" i="11" s="1"/>
  <c r="B227" i="11" s="1"/>
  <c r="B239" i="11" s="1"/>
  <c r="B15" i="12"/>
  <c r="B27" i="12" s="1"/>
  <c r="B39" i="12" s="1"/>
  <c r="B51" i="12" s="1"/>
  <c r="B63" i="12" s="1"/>
  <c r="B79" i="12" s="1"/>
  <c r="B93" i="12" s="1"/>
  <c r="B105" i="12" s="1"/>
  <c r="B117" i="12" s="1"/>
  <c r="B129" i="12" s="1"/>
  <c r="B141" i="12" s="1"/>
  <c r="B153" i="12" s="1"/>
  <c r="B165" i="12" s="1"/>
  <c r="B177" i="12" s="1"/>
  <c r="B189" i="12" s="1"/>
  <c r="B201" i="12" s="1"/>
  <c r="B217" i="12" s="1"/>
  <c r="B229" i="12" s="1"/>
  <c r="B241" i="12" s="1"/>
  <c r="B253" i="12" s="1"/>
  <c r="B265" i="12" s="1"/>
  <c r="B277" i="12" s="1"/>
  <c r="B289" i="12" s="1"/>
  <c r="B301" i="12" s="1"/>
  <c r="B313" i="12" s="1"/>
  <c r="B329" i="12" s="1"/>
  <c r="B341" i="12" s="1"/>
  <c r="B353" i="12" s="1"/>
  <c r="B365" i="12" s="1"/>
  <c r="B377" i="12" s="1"/>
  <c r="B393" i="12" s="1"/>
  <c r="B405" i="12" s="1"/>
  <c r="B417" i="12" s="1"/>
  <c r="B429" i="12" s="1"/>
  <c r="B441" i="12" s="1"/>
  <c r="B457" i="12" s="1"/>
  <c r="B469" i="12" s="1"/>
  <c r="B481" i="12" s="1"/>
  <c r="B493" i="12" s="1"/>
  <c r="B505" i="12" s="1"/>
  <c r="B521" i="12" s="1"/>
  <c r="B533" i="12" s="1"/>
  <c r="B545" i="12" s="1"/>
  <c r="B557" i="12" s="1"/>
  <c r="B569" i="12" s="1"/>
  <c r="B581" i="12" s="1"/>
  <c r="B593" i="12" s="1"/>
  <c r="B605" i="12" s="1"/>
  <c r="B617" i="12" s="1"/>
  <c r="B629" i="12" s="1"/>
  <c r="B641" i="12" s="1"/>
  <c r="B653" i="12" s="1"/>
  <c r="B665" i="12" s="1"/>
  <c r="B677" i="12" s="1"/>
  <c r="B693" i="12" s="1"/>
  <c r="B705" i="12" s="1"/>
  <c r="B717" i="12" s="1"/>
  <c r="B729" i="12" s="1"/>
  <c r="B741" i="12" s="1"/>
  <c r="B757" i="12" s="1"/>
  <c r="B769" i="12" s="1"/>
  <c r="B781" i="12" s="1"/>
  <c r="B793" i="12" s="1"/>
  <c r="B809" i="12" s="1"/>
  <c r="B30" i="11"/>
  <c r="B42" i="11" s="1"/>
  <c r="B58" i="11" s="1"/>
  <c r="B72" i="11" s="1"/>
  <c r="B84" i="11" s="1"/>
  <c r="B96" i="11" s="1"/>
  <c r="B108" i="11" s="1"/>
  <c r="B120" i="11" s="1"/>
  <c r="B132" i="11" s="1"/>
  <c r="B144" i="11" s="1"/>
  <c r="B156" i="11" s="1"/>
  <c r="B168" i="11" s="1"/>
  <c r="B180" i="11" s="1"/>
  <c r="B192" i="11" s="1"/>
  <c r="B204" i="11" s="1"/>
  <c r="B216" i="11" s="1"/>
  <c r="B228" i="11" s="1"/>
  <c r="B240" i="11" s="1"/>
  <c r="B16" i="12"/>
  <c r="B28" i="12" s="1"/>
  <c r="B40" i="12" s="1"/>
  <c r="B52" i="12" s="1"/>
  <c r="B64" i="12" s="1"/>
  <c r="B80" i="12" s="1"/>
  <c r="B94" i="12" s="1"/>
  <c r="B106" i="12" s="1"/>
  <c r="B118" i="12" s="1"/>
  <c r="B130" i="12" s="1"/>
  <c r="B142" i="12" s="1"/>
  <c r="B154" i="12" s="1"/>
  <c r="B166" i="12" s="1"/>
  <c r="B178" i="12" s="1"/>
  <c r="B190" i="12" s="1"/>
  <c r="B202" i="12" s="1"/>
  <c r="B218" i="12" s="1"/>
  <c r="B230" i="12" s="1"/>
  <c r="B242" i="12" s="1"/>
  <c r="B254" i="12" s="1"/>
  <c r="B266" i="12" s="1"/>
  <c r="B278" i="12" s="1"/>
  <c r="B290" i="12" s="1"/>
  <c r="B302" i="12" s="1"/>
  <c r="B314" i="12" s="1"/>
  <c r="B330" i="12" s="1"/>
  <c r="B342" i="12" s="1"/>
  <c r="B354" i="12" s="1"/>
  <c r="B366" i="12" s="1"/>
  <c r="B378" i="12" s="1"/>
  <c r="B394" i="12" s="1"/>
  <c r="B406" i="12" s="1"/>
  <c r="B418" i="12" s="1"/>
  <c r="B430" i="12" s="1"/>
  <c r="B442" i="12" s="1"/>
  <c r="B458" i="12" s="1"/>
  <c r="B470" i="12" s="1"/>
  <c r="B482" i="12" s="1"/>
  <c r="B494" i="12" s="1"/>
  <c r="B506" i="12" s="1"/>
  <c r="B522" i="12" s="1"/>
  <c r="B534" i="12" s="1"/>
  <c r="B546" i="12" s="1"/>
  <c r="B558" i="12" s="1"/>
  <c r="B570" i="12" s="1"/>
  <c r="B582" i="12" s="1"/>
  <c r="B594" i="12" s="1"/>
  <c r="B606" i="12" s="1"/>
  <c r="B618" i="12" s="1"/>
  <c r="B630" i="12" s="1"/>
  <c r="B642" i="12" s="1"/>
  <c r="B654" i="12" s="1"/>
  <c r="B666" i="12" s="1"/>
  <c r="B678" i="12" s="1"/>
  <c r="B694" i="12" s="1"/>
  <c r="B706" i="12" s="1"/>
  <c r="B718" i="12" s="1"/>
  <c r="B730" i="12" s="1"/>
  <c r="B742" i="12" s="1"/>
  <c r="B758" i="12" s="1"/>
  <c r="B770" i="12" s="1"/>
  <c r="B782" i="12" s="1"/>
  <c r="B794" i="12" s="1"/>
  <c r="B810" i="12" s="1"/>
  <c r="B31" i="11"/>
  <c r="B43" i="11" s="1"/>
  <c r="B59" i="11" s="1"/>
  <c r="B73" i="11" s="1"/>
  <c r="B85" i="11" s="1"/>
  <c r="B97" i="11" s="1"/>
  <c r="B109" i="11" s="1"/>
  <c r="B121" i="11" s="1"/>
  <c r="B133" i="11" s="1"/>
  <c r="B145" i="11" s="1"/>
  <c r="B157" i="11" s="1"/>
  <c r="B169" i="11" s="1"/>
  <c r="B181" i="11" s="1"/>
  <c r="B193" i="11" s="1"/>
  <c r="B205" i="11" s="1"/>
  <c r="B217" i="11" s="1"/>
  <c r="B229" i="11" s="1"/>
  <c r="B241" i="11" s="1"/>
  <c r="B17" i="12"/>
  <c r="B29" i="12" s="1"/>
  <c r="B41" i="12" s="1"/>
  <c r="B53" i="12" s="1"/>
  <c r="B65" i="12" s="1"/>
  <c r="B81" i="12" s="1"/>
  <c r="B95" i="12" s="1"/>
  <c r="B107" i="12" s="1"/>
  <c r="B119" i="12" s="1"/>
  <c r="B131" i="12" s="1"/>
  <c r="B143" i="12" s="1"/>
  <c r="B155" i="12" s="1"/>
  <c r="B167" i="12" s="1"/>
  <c r="B179" i="12" s="1"/>
  <c r="B191" i="12" s="1"/>
  <c r="B203" i="12" s="1"/>
  <c r="B219" i="12" s="1"/>
  <c r="B231" i="12" s="1"/>
  <c r="B243" i="12" s="1"/>
  <c r="B255" i="12" s="1"/>
  <c r="B267" i="12" s="1"/>
  <c r="B279" i="12" s="1"/>
  <c r="B291" i="12" s="1"/>
  <c r="B303" i="12" s="1"/>
  <c r="B315" i="12" s="1"/>
  <c r="B331" i="12" s="1"/>
  <c r="B343" i="12" s="1"/>
  <c r="B355" i="12" s="1"/>
  <c r="B367" i="12" s="1"/>
  <c r="B379" i="12" s="1"/>
  <c r="B395" i="12" s="1"/>
  <c r="B407" i="12" s="1"/>
  <c r="B419" i="12" s="1"/>
  <c r="B431" i="12" s="1"/>
  <c r="B443" i="12" s="1"/>
  <c r="B459" i="12" s="1"/>
  <c r="B471" i="12" s="1"/>
  <c r="B483" i="12" s="1"/>
  <c r="B495" i="12" s="1"/>
  <c r="B507" i="12" s="1"/>
  <c r="B523" i="12" s="1"/>
  <c r="B535" i="12" s="1"/>
  <c r="B547" i="12" s="1"/>
  <c r="B559" i="12" s="1"/>
  <c r="B571" i="12" s="1"/>
  <c r="B583" i="12" s="1"/>
  <c r="B595" i="12" s="1"/>
  <c r="B607" i="12" s="1"/>
  <c r="B619" i="12" s="1"/>
  <c r="B631" i="12" s="1"/>
  <c r="B643" i="12" s="1"/>
  <c r="B655" i="12" s="1"/>
  <c r="B667" i="12" s="1"/>
  <c r="B679" i="12" s="1"/>
  <c r="B695" i="12" s="1"/>
  <c r="B707" i="12" s="1"/>
  <c r="B719" i="12" s="1"/>
  <c r="B731" i="12" s="1"/>
  <c r="B743" i="12" s="1"/>
  <c r="B759" i="12" s="1"/>
  <c r="B771" i="12" s="1"/>
  <c r="B783" i="12" s="1"/>
  <c r="B795" i="12" s="1"/>
  <c r="B811" i="12" s="1"/>
  <c r="B32" i="11"/>
  <c r="B44" i="11" s="1"/>
  <c r="B60" i="11" s="1"/>
  <c r="B74" i="11" s="1"/>
  <c r="B86" i="11" s="1"/>
  <c r="B98" i="11" s="1"/>
  <c r="B110" i="11" s="1"/>
  <c r="B122" i="11" s="1"/>
  <c r="B134" i="11" s="1"/>
  <c r="B146" i="11" s="1"/>
  <c r="B158" i="11" s="1"/>
  <c r="B170" i="11" s="1"/>
  <c r="B182" i="11" s="1"/>
  <c r="B194" i="11" s="1"/>
  <c r="B206" i="11" s="1"/>
  <c r="B218" i="11" s="1"/>
  <c r="B230" i="11" s="1"/>
  <c r="B242" i="11" s="1"/>
  <c r="B18" i="12"/>
  <c r="B30" i="12" s="1"/>
  <c r="B42" i="12" s="1"/>
  <c r="B54" i="12" s="1"/>
  <c r="B66" i="12" s="1"/>
  <c r="B82" i="12" s="1"/>
  <c r="B96" i="12" s="1"/>
  <c r="B108" i="12" s="1"/>
  <c r="B120" i="12" s="1"/>
  <c r="B132" i="12" s="1"/>
  <c r="B144" i="12" s="1"/>
  <c r="B156" i="12" s="1"/>
  <c r="B168" i="12" s="1"/>
  <c r="B180" i="12" s="1"/>
  <c r="B192" i="12" s="1"/>
  <c r="B204" i="12" s="1"/>
  <c r="B220" i="12" s="1"/>
  <c r="B232" i="12" s="1"/>
  <c r="B244" i="12" s="1"/>
  <c r="B256" i="12" s="1"/>
  <c r="B268" i="12" s="1"/>
  <c r="B280" i="12" s="1"/>
  <c r="B292" i="12" s="1"/>
  <c r="B304" i="12" s="1"/>
  <c r="B316" i="12" s="1"/>
  <c r="B332" i="12" s="1"/>
  <c r="B344" i="12" s="1"/>
  <c r="B356" i="12" s="1"/>
  <c r="B368" i="12" s="1"/>
  <c r="B380" i="12" s="1"/>
  <c r="B396" i="12" s="1"/>
  <c r="B408" i="12" s="1"/>
  <c r="B420" i="12" s="1"/>
  <c r="B432" i="12" s="1"/>
  <c r="B444" i="12" s="1"/>
  <c r="B460" i="12" s="1"/>
  <c r="B472" i="12" s="1"/>
  <c r="B484" i="12" s="1"/>
  <c r="B496" i="12" s="1"/>
  <c r="B508" i="12" s="1"/>
  <c r="B524" i="12" s="1"/>
  <c r="B536" i="12" s="1"/>
  <c r="B548" i="12" s="1"/>
  <c r="B560" i="12" s="1"/>
  <c r="B572" i="12" s="1"/>
  <c r="B584" i="12" s="1"/>
  <c r="B596" i="12" s="1"/>
  <c r="B608" i="12" s="1"/>
  <c r="B620" i="12" s="1"/>
  <c r="B632" i="12" s="1"/>
  <c r="B644" i="12" s="1"/>
  <c r="B656" i="12" s="1"/>
  <c r="B668" i="12" s="1"/>
  <c r="B680" i="12" s="1"/>
  <c r="B696" i="12" s="1"/>
  <c r="B708" i="12" s="1"/>
  <c r="B720" i="12" s="1"/>
  <c r="B732" i="12" s="1"/>
  <c r="B744" i="12" s="1"/>
  <c r="B760" i="12" s="1"/>
  <c r="B772" i="12" s="1"/>
  <c r="B784" i="12" s="1"/>
  <c r="B796" i="12" s="1"/>
  <c r="B812" i="12" s="1"/>
  <c r="A36" i="3"/>
  <c r="A37" i="3" s="1"/>
  <c r="A38" i="3" s="1"/>
  <c r="A39" i="3" s="1"/>
  <c r="A40" i="3" s="1"/>
  <c r="A41" i="3" s="1"/>
  <c r="A42" i="3" s="1"/>
  <c r="K59" i="2"/>
  <c r="F77" i="4" s="1"/>
  <c r="K58" i="2"/>
  <c r="F76" i="4" s="1"/>
  <c r="K57" i="2"/>
  <c r="F75" i="4" s="1"/>
  <c r="K56" i="2"/>
  <c r="F74" i="4" s="1"/>
  <c r="K55" i="2"/>
  <c r="F73" i="4" s="1"/>
  <c r="K54" i="2"/>
  <c r="F72" i="4" s="1"/>
  <c r="K53" i="2"/>
  <c r="F71" i="4" s="1"/>
  <c r="K52" i="2"/>
  <c r="F70" i="4" s="1"/>
  <c r="K51" i="2"/>
  <c r="F69" i="4" s="1"/>
  <c r="K50" i="2"/>
  <c r="F68" i="4" s="1"/>
  <c r="K49" i="2"/>
  <c r="F67" i="4" s="1"/>
  <c r="K48" i="2"/>
  <c r="F63" i="4" s="1"/>
  <c r="K47" i="2"/>
  <c r="F62" i="4" s="1"/>
  <c r="K46" i="2"/>
  <c r="F61" i="4" s="1"/>
  <c r="K45" i="2"/>
  <c r="F60" i="4" s="1"/>
  <c r="K44" i="2"/>
  <c r="F59" i="4" s="1"/>
  <c r="K43" i="2"/>
  <c r="F58" i="4" s="1"/>
  <c r="K42" i="2"/>
  <c r="F57" i="4" s="1"/>
  <c r="K41" i="2"/>
  <c r="F56" i="4" s="1"/>
  <c r="K40" i="2"/>
  <c r="F55" i="4" s="1"/>
  <c r="K39" i="2"/>
  <c r="F54" i="4" s="1"/>
  <c r="K38" i="2"/>
  <c r="F53" i="4" s="1"/>
  <c r="K37" i="2"/>
  <c r="F52" i="4" s="1"/>
  <c r="K36" i="2"/>
  <c r="F51" i="4" s="1"/>
  <c r="K35" i="2"/>
  <c r="F50" i="4" s="1"/>
  <c r="K34" i="2"/>
  <c r="F49" i="4" s="1"/>
  <c r="K33" i="2"/>
  <c r="F45" i="4" s="1"/>
  <c r="K32" i="2"/>
  <c r="F44" i="4" s="1"/>
  <c r="K31" i="2"/>
  <c r="F43" i="4" s="1"/>
  <c r="K30" i="2"/>
  <c r="F42" i="4" s="1"/>
  <c r="K29" i="2"/>
  <c r="F41" i="4" s="1"/>
  <c r="K28" i="2"/>
  <c r="F40" i="4" s="1"/>
  <c r="K27" i="2"/>
  <c r="F39" i="4" s="1"/>
  <c r="K26" i="2"/>
  <c r="F38" i="4" s="1"/>
  <c r="K25" i="2"/>
  <c r="F37" i="4" s="1"/>
  <c r="K24" i="2"/>
  <c r="F33" i="4" s="1"/>
  <c r="K23" i="2"/>
  <c r="F32" i="4" s="1"/>
  <c r="K22" i="2"/>
  <c r="F31" i="4" s="1"/>
  <c r="K21" i="2"/>
  <c r="F30" i="4" s="1"/>
  <c r="K20" i="2"/>
  <c r="F29" i="4" s="1"/>
  <c r="K19" i="2"/>
  <c r="F28" i="4" s="1"/>
  <c r="K18" i="2"/>
  <c r="F27" i="4" s="1"/>
  <c r="K17" i="2"/>
  <c r="F26" i="4" s="1"/>
  <c r="K16" i="2"/>
  <c r="F25" i="4" s="1"/>
  <c r="K15" i="2"/>
  <c r="F21" i="4" s="1"/>
  <c r="K14" i="2"/>
  <c r="F20" i="4" s="1"/>
  <c r="K13" i="2"/>
  <c r="F19" i="4" s="1"/>
  <c r="K12" i="2"/>
  <c r="F18" i="4" s="1"/>
  <c r="K11" i="2"/>
  <c r="F17" i="4" s="1"/>
  <c r="K10" i="2"/>
  <c r="F16" i="4" s="1"/>
  <c r="K9" i="2"/>
  <c r="F15" i="4" s="1"/>
  <c r="K8" i="2"/>
  <c r="F14" i="4" s="1"/>
  <c r="K7" i="2"/>
  <c r="F10" i="4" s="1"/>
  <c r="K6" i="2"/>
  <c r="F9" i="4" s="1"/>
  <c r="K5" i="2"/>
  <c r="F8" i="4" s="1"/>
  <c r="E59" i="2"/>
  <c r="F77" i="1" s="1"/>
  <c r="E58" i="2"/>
  <c r="F76" i="1" s="1"/>
  <c r="E57" i="2"/>
  <c r="F75" i="1" s="1"/>
  <c r="E56" i="2"/>
  <c r="F74" i="1" s="1"/>
  <c r="E55" i="2"/>
  <c r="F73" i="1" s="1"/>
  <c r="E54" i="2"/>
  <c r="F72" i="1" s="1"/>
  <c r="E53" i="2"/>
  <c r="F71" i="1" s="1"/>
  <c r="E52" i="2"/>
  <c r="F70" i="1" s="1"/>
  <c r="E51" i="2"/>
  <c r="F69" i="1" s="1"/>
  <c r="E50" i="2"/>
  <c r="F68" i="1" s="1"/>
  <c r="E49" i="2"/>
  <c r="F67" i="1" s="1"/>
  <c r="E48" i="2"/>
  <c r="F63" i="1" s="1"/>
  <c r="E47" i="2"/>
  <c r="F62" i="1" s="1"/>
  <c r="E46" i="2"/>
  <c r="F61" i="1" s="1"/>
  <c r="E45" i="2"/>
  <c r="F60" i="1" s="1"/>
  <c r="E44" i="2"/>
  <c r="F59" i="1" s="1"/>
  <c r="E43" i="2"/>
  <c r="F58" i="1" s="1"/>
  <c r="E42" i="2"/>
  <c r="F57" i="1" s="1"/>
  <c r="E41" i="2"/>
  <c r="F56" i="1" s="1"/>
  <c r="E40" i="2"/>
  <c r="F55" i="1" s="1"/>
  <c r="E39" i="2"/>
  <c r="F54" i="1" s="1"/>
  <c r="E38" i="2"/>
  <c r="F53" i="1" s="1"/>
  <c r="E37" i="2"/>
  <c r="F52" i="1" s="1"/>
  <c r="E36" i="2"/>
  <c r="F51" i="1" s="1"/>
  <c r="E35" i="2"/>
  <c r="F50" i="1" s="1"/>
  <c r="E34" i="2"/>
  <c r="F49" i="1" s="1"/>
  <c r="E33" i="2"/>
  <c r="F45" i="1" s="1"/>
  <c r="E32" i="2"/>
  <c r="F44" i="1" s="1"/>
  <c r="E31" i="2"/>
  <c r="F43" i="1" s="1"/>
  <c r="E30" i="2"/>
  <c r="F42" i="1" s="1"/>
  <c r="E29" i="2"/>
  <c r="F41" i="1" s="1"/>
  <c r="E28" i="2"/>
  <c r="F40" i="1" s="1"/>
  <c r="E27" i="2"/>
  <c r="F39" i="1" s="1"/>
  <c r="E26" i="2"/>
  <c r="F38" i="1" s="1"/>
  <c r="E25" i="2"/>
  <c r="F37" i="1" s="1"/>
  <c r="E24" i="2"/>
  <c r="F33" i="1" s="1"/>
  <c r="E23" i="2"/>
  <c r="F32" i="1" s="1"/>
  <c r="E22" i="2"/>
  <c r="F31" i="1" s="1"/>
  <c r="E21" i="2"/>
  <c r="F30" i="1" s="1"/>
  <c r="E20" i="2"/>
  <c r="F29" i="1" s="1"/>
  <c r="E19" i="2"/>
  <c r="F28" i="1" s="1"/>
  <c r="E18" i="2"/>
  <c r="F27" i="1" s="1"/>
  <c r="E17" i="2"/>
  <c r="F26" i="1" s="1"/>
  <c r="E16" i="2"/>
  <c r="F25" i="1" s="1"/>
  <c r="E15" i="2"/>
  <c r="F21" i="1" s="1"/>
  <c r="E14" i="2"/>
  <c r="F20" i="1" s="1"/>
  <c r="E13" i="2"/>
  <c r="F19" i="1" s="1"/>
  <c r="E12" i="2"/>
  <c r="F18" i="1" s="1"/>
  <c r="E11" i="2"/>
  <c r="F17" i="1" s="1"/>
  <c r="E10" i="2"/>
  <c r="F16" i="1" s="1"/>
  <c r="E9" i="2"/>
  <c r="F15" i="1" s="1"/>
  <c r="E8" i="2"/>
  <c r="F14" i="1" s="1"/>
  <c r="E7" i="2"/>
  <c r="F10" i="1" s="1"/>
  <c r="E6" i="2"/>
  <c r="F9" i="1" s="1"/>
  <c r="E5" i="2"/>
  <c r="F8" i="1" s="1"/>
  <c r="A43" i="3" l="1"/>
  <c r="B271" i="11"/>
  <c r="B283" i="11" s="1"/>
  <c r="B295" i="11" s="1"/>
  <c r="B307" i="11" s="1"/>
  <c r="B323" i="11" s="1"/>
  <c r="B335" i="11" s="1"/>
  <c r="B347" i="11" s="1"/>
  <c r="B359" i="11" s="1"/>
  <c r="B371" i="11" s="1"/>
  <c r="B257" i="11"/>
  <c r="B264" i="11"/>
  <c r="B276" i="11" s="1"/>
  <c r="B288" i="11" s="1"/>
  <c r="B300" i="11" s="1"/>
  <c r="B316" i="11" s="1"/>
  <c r="B328" i="11" s="1"/>
  <c r="B340" i="11" s="1"/>
  <c r="B352" i="11" s="1"/>
  <c r="B364" i="11" s="1"/>
  <c r="B250" i="11"/>
  <c r="B270" i="11"/>
  <c r="B282" i="11" s="1"/>
  <c r="B294" i="11" s="1"/>
  <c r="B306" i="11" s="1"/>
  <c r="B322" i="11" s="1"/>
  <c r="B334" i="11" s="1"/>
  <c r="B346" i="11" s="1"/>
  <c r="B358" i="11" s="1"/>
  <c r="B370" i="11" s="1"/>
  <c r="B256" i="11"/>
  <c r="B267" i="11"/>
  <c r="B279" i="11" s="1"/>
  <c r="B291" i="11" s="1"/>
  <c r="B303" i="11" s="1"/>
  <c r="B319" i="11" s="1"/>
  <c r="B331" i="11" s="1"/>
  <c r="B343" i="11" s="1"/>
  <c r="B355" i="11" s="1"/>
  <c r="B367" i="11" s="1"/>
  <c r="B253" i="11"/>
  <c r="B269" i="11"/>
  <c r="B281" i="11" s="1"/>
  <c r="B293" i="11" s="1"/>
  <c r="B305" i="11" s="1"/>
  <c r="B321" i="11" s="1"/>
  <c r="B333" i="11" s="1"/>
  <c r="B345" i="11" s="1"/>
  <c r="B357" i="11" s="1"/>
  <c r="B369" i="11" s="1"/>
  <c r="B255" i="11"/>
  <c r="B265" i="11"/>
  <c r="B277" i="11" s="1"/>
  <c r="B289" i="11" s="1"/>
  <c r="B301" i="11" s="1"/>
  <c r="B317" i="11" s="1"/>
  <c r="B329" i="11" s="1"/>
  <c r="B341" i="11" s="1"/>
  <c r="B353" i="11" s="1"/>
  <c r="B365" i="11" s="1"/>
  <c r="B251" i="11"/>
  <c r="B272" i="11"/>
  <c r="B284" i="11" s="1"/>
  <c r="B296" i="11" s="1"/>
  <c r="B308" i="11" s="1"/>
  <c r="B324" i="11" s="1"/>
  <c r="B336" i="11" s="1"/>
  <c r="B348" i="11" s="1"/>
  <c r="B360" i="11" s="1"/>
  <c r="B372" i="11" s="1"/>
  <c r="B258" i="11"/>
  <c r="B268" i="11"/>
  <c r="B280" i="11" s="1"/>
  <c r="B292" i="11" s="1"/>
  <c r="B304" i="11" s="1"/>
  <c r="B320" i="11" s="1"/>
  <c r="B332" i="11" s="1"/>
  <c r="B344" i="11" s="1"/>
  <c r="B356" i="11" s="1"/>
  <c r="B368" i="11" s="1"/>
  <c r="B254" i="11"/>
  <c r="B266" i="11"/>
  <c r="B278" i="11" s="1"/>
  <c r="B290" i="11" s="1"/>
  <c r="B302" i="11" s="1"/>
  <c r="B318" i="11" s="1"/>
  <c r="B330" i="11" s="1"/>
  <c r="B342" i="11" s="1"/>
  <c r="B354" i="11" s="1"/>
  <c r="B366" i="11" s="1"/>
  <c r="B252" i="11"/>
  <c r="I10" i="4"/>
  <c r="M10" i="4"/>
  <c r="K10" i="4"/>
  <c r="J10" i="4"/>
  <c r="L10" i="4"/>
  <c r="O10" i="4"/>
  <c r="G10" i="4"/>
  <c r="N10" i="4"/>
  <c r="H10" i="4"/>
  <c r="L56" i="4"/>
  <c r="I56" i="4"/>
  <c r="O56" i="4"/>
  <c r="G56" i="4"/>
  <c r="M56" i="4"/>
  <c r="K56" i="4"/>
  <c r="J56" i="4"/>
  <c r="N56" i="4"/>
  <c r="H56" i="4"/>
  <c r="N20" i="4"/>
  <c r="K20" i="4"/>
  <c r="O20" i="4"/>
  <c r="M20" i="4"/>
  <c r="G20" i="4"/>
  <c r="J20" i="4"/>
  <c r="I20" i="4"/>
  <c r="L20" i="4"/>
  <c r="H20" i="4"/>
  <c r="L29" i="4"/>
  <c r="G29" i="4"/>
  <c r="H29" i="4"/>
  <c r="K29" i="4"/>
  <c r="N29" i="4"/>
  <c r="J29" i="4"/>
  <c r="I29" i="4"/>
  <c r="M29" i="4"/>
  <c r="O29" i="4"/>
  <c r="O38" i="4"/>
  <c r="N38" i="4"/>
  <c r="G38" i="4"/>
  <c r="M38" i="4"/>
  <c r="L38" i="4"/>
  <c r="K38" i="4"/>
  <c r="J38" i="4"/>
  <c r="I38" i="4"/>
  <c r="H38" i="4"/>
  <c r="L49" i="4"/>
  <c r="H49" i="4"/>
  <c r="G49" i="4"/>
  <c r="J49" i="4"/>
  <c r="O49" i="4"/>
  <c r="M49" i="4"/>
  <c r="I49" i="4"/>
  <c r="K49" i="4"/>
  <c r="N49" i="4"/>
  <c r="F64" i="4"/>
  <c r="AD73" i="2" s="1"/>
  <c r="AD174" i="2" s="1"/>
  <c r="J57" i="4"/>
  <c r="M57" i="4"/>
  <c r="I57" i="4"/>
  <c r="N57" i="4"/>
  <c r="G57" i="4"/>
  <c r="O57" i="4"/>
  <c r="L57" i="4"/>
  <c r="H57" i="4"/>
  <c r="K57" i="4"/>
  <c r="I45" i="4"/>
  <c r="G45" i="4"/>
  <c r="J45" i="4"/>
  <c r="L45" i="4"/>
  <c r="O45" i="4"/>
  <c r="N45" i="4"/>
  <c r="M45" i="4"/>
  <c r="K45" i="4"/>
  <c r="H45" i="4"/>
  <c r="J21" i="4"/>
  <c r="M21" i="4"/>
  <c r="N21" i="4"/>
  <c r="K21" i="4"/>
  <c r="H21" i="4"/>
  <c r="O21" i="4"/>
  <c r="L21" i="4"/>
  <c r="I21" i="4"/>
  <c r="G21" i="4"/>
  <c r="G30" i="4"/>
  <c r="L30" i="4"/>
  <c r="O30" i="4"/>
  <c r="H30" i="4"/>
  <c r="K30" i="4"/>
  <c r="M30" i="4"/>
  <c r="I30" i="4"/>
  <c r="N30" i="4"/>
  <c r="J30" i="4"/>
  <c r="G39" i="4"/>
  <c r="H39" i="4"/>
  <c r="K39" i="4"/>
  <c r="M39" i="4"/>
  <c r="J39" i="4"/>
  <c r="N39" i="4"/>
  <c r="L39" i="4"/>
  <c r="O39" i="4"/>
  <c r="I39" i="4"/>
  <c r="N50" i="4"/>
  <c r="G50" i="4"/>
  <c r="I50" i="4"/>
  <c r="K50" i="4"/>
  <c r="L50" i="4"/>
  <c r="J50" i="4"/>
  <c r="M50" i="4"/>
  <c r="H50" i="4"/>
  <c r="O50" i="4"/>
  <c r="L58" i="4"/>
  <c r="K58" i="4"/>
  <c r="I58" i="4"/>
  <c r="J58" i="4"/>
  <c r="N58" i="4"/>
  <c r="M58" i="4"/>
  <c r="G58" i="4"/>
  <c r="H58" i="4"/>
  <c r="O58" i="4"/>
  <c r="I14" i="4"/>
  <c r="M14" i="4"/>
  <c r="K14" i="4"/>
  <c r="J14" i="4"/>
  <c r="O14" i="4"/>
  <c r="H14" i="4"/>
  <c r="L14" i="4"/>
  <c r="N14" i="4"/>
  <c r="G14" i="4"/>
  <c r="F22" i="4"/>
  <c r="G31" i="4"/>
  <c r="L31" i="4"/>
  <c r="J31" i="4"/>
  <c r="I31" i="4"/>
  <c r="M31" i="4"/>
  <c r="K31" i="4"/>
  <c r="O31" i="4"/>
  <c r="H31" i="4"/>
  <c r="N31" i="4"/>
  <c r="I40" i="4"/>
  <c r="N40" i="4"/>
  <c r="L40" i="4"/>
  <c r="G40" i="4"/>
  <c r="M40" i="4"/>
  <c r="H40" i="4"/>
  <c r="J40" i="4"/>
  <c r="O40" i="4"/>
  <c r="K40" i="4"/>
  <c r="I51" i="4"/>
  <c r="H51" i="4"/>
  <c r="L51" i="4"/>
  <c r="J51" i="4"/>
  <c r="M51" i="4"/>
  <c r="G51" i="4"/>
  <c r="O51" i="4"/>
  <c r="K51" i="4"/>
  <c r="N51" i="4"/>
  <c r="M59" i="4"/>
  <c r="J59" i="4"/>
  <c r="I59" i="4"/>
  <c r="L59" i="4"/>
  <c r="H59" i="4"/>
  <c r="N59" i="4"/>
  <c r="G59" i="4"/>
  <c r="O59" i="4"/>
  <c r="K59" i="4"/>
  <c r="M15" i="4"/>
  <c r="H15" i="4"/>
  <c r="J15" i="4"/>
  <c r="L15" i="4"/>
  <c r="G15" i="4"/>
  <c r="N15" i="4"/>
  <c r="K15" i="4"/>
  <c r="I15" i="4"/>
  <c r="O15" i="4"/>
  <c r="O32" i="4"/>
  <c r="J32" i="4"/>
  <c r="L32" i="4"/>
  <c r="M32" i="4"/>
  <c r="K32" i="4"/>
  <c r="I32" i="4"/>
  <c r="H32" i="4"/>
  <c r="N32" i="4"/>
  <c r="G32" i="4"/>
  <c r="I41" i="4"/>
  <c r="G41" i="4"/>
  <c r="J41" i="4"/>
  <c r="L41" i="4"/>
  <c r="M41" i="4"/>
  <c r="H41" i="4"/>
  <c r="N41" i="4"/>
  <c r="O41" i="4"/>
  <c r="K41" i="4"/>
  <c r="M52" i="4"/>
  <c r="I52" i="4"/>
  <c r="H52" i="4"/>
  <c r="N52" i="4"/>
  <c r="O52" i="4"/>
  <c r="L52" i="4"/>
  <c r="G52" i="4"/>
  <c r="K52" i="4"/>
  <c r="J52" i="4"/>
  <c r="M60" i="4"/>
  <c r="L60" i="4"/>
  <c r="I60" i="4"/>
  <c r="G60" i="4"/>
  <c r="H60" i="4"/>
  <c r="O60" i="4"/>
  <c r="J60" i="4"/>
  <c r="N60" i="4"/>
  <c r="K60" i="4"/>
  <c r="I16" i="4"/>
  <c r="J16" i="4"/>
  <c r="H16" i="4"/>
  <c r="N16" i="4"/>
  <c r="L16" i="4"/>
  <c r="M16" i="4"/>
  <c r="O16" i="4"/>
  <c r="G16" i="4"/>
  <c r="K16" i="4"/>
  <c r="N25" i="4"/>
  <c r="H25" i="4"/>
  <c r="O25" i="4"/>
  <c r="K25" i="4"/>
  <c r="J25" i="4"/>
  <c r="I25" i="4"/>
  <c r="M25" i="4"/>
  <c r="L25" i="4"/>
  <c r="F34" i="4"/>
  <c r="G25" i="4"/>
  <c r="I42" i="4"/>
  <c r="H42" i="4"/>
  <c r="G42" i="4"/>
  <c r="N42" i="4"/>
  <c r="L42" i="4"/>
  <c r="K42" i="4"/>
  <c r="M42" i="4"/>
  <c r="J42" i="4"/>
  <c r="O42" i="4"/>
  <c r="M61" i="4"/>
  <c r="J61" i="4"/>
  <c r="L61" i="4"/>
  <c r="I61" i="4"/>
  <c r="H61" i="4"/>
  <c r="N61" i="4"/>
  <c r="K61" i="4"/>
  <c r="G61" i="4"/>
  <c r="O61" i="4"/>
  <c r="H33" i="4"/>
  <c r="N33" i="4"/>
  <c r="L33" i="4"/>
  <c r="K33" i="4"/>
  <c r="J33" i="4"/>
  <c r="I33" i="4"/>
  <c r="M33" i="4"/>
  <c r="O33" i="4"/>
  <c r="G33" i="4"/>
  <c r="M53" i="4"/>
  <c r="J53" i="4"/>
  <c r="I53" i="4"/>
  <c r="H53" i="4"/>
  <c r="L53" i="4"/>
  <c r="O53" i="4"/>
  <c r="K53" i="4"/>
  <c r="G53" i="4"/>
  <c r="N53" i="4"/>
  <c r="I8" i="4"/>
  <c r="M8" i="4"/>
  <c r="O8" i="4"/>
  <c r="H8" i="4"/>
  <c r="G8" i="4"/>
  <c r="K8" i="4"/>
  <c r="F11" i="4"/>
  <c r="AD70" i="2" s="1"/>
  <c r="AD171" i="2" s="1"/>
  <c r="N8" i="4"/>
  <c r="J8" i="4"/>
  <c r="L8" i="4"/>
  <c r="M17" i="4"/>
  <c r="I17" i="4"/>
  <c r="K17" i="4"/>
  <c r="H17" i="4"/>
  <c r="J17" i="4"/>
  <c r="L17" i="4"/>
  <c r="N17" i="4"/>
  <c r="G17" i="4"/>
  <c r="O17" i="4"/>
  <c r="N26" i="4"/>
  <c r="H26" i="4"/>
  <c r="O26" i="4"/>
  <c r="K26" i="4"/>
  <c r="L26" i="4"/>
  <c r="J26" i="4"/>
  <c r="G26" i="4"/>
  <c r="M26" i="4"/>
  <c r="I26" i="4"/>
  <c r="L43" i="4"/>
  <c r="K43" i="4"/>
  <c r="M43" i="4"/>
  <c r="I43" i="4"/>
  <c r="H43" i="4"/>
  <c r="G43" i="4"/>
  <c r="J43" i="4"/>
  <c r="O43" i="4"/>
  <c r="N43" i="4"/>
  <c r="N54" i="4"/>
  <c r="M54" i="4"/>
  <c r="H54" i="4"/>
  <c r="O54" i="4"/>
  <c r="G54" i="4"/>
  <c r="K54" i="4"/>
  <c r="J54" i="4"/>
  <c r="I54" i="4"/>
  <c r="L54" i="4"/>
  <c r="M62" i="4"/>
  <c r="L62" i="4"/>
  <c r="I62" i="4"/>
  <c r="H62" i="4"/>
  <c r="G62" i="4"/>
  <c r="N62" i="4"/>
  <c r="O62" i="4"/>
  <c r="K62" i="4"/>
  <c r="J62" i="4"/>
  <c r="M9" i="4"/>
  <c r="L9" i="4"/>
  <c r="G9" i="4"/>
  <c r="H9" i="4"/>
  <c r="O9" i="4"/>
  <c r="K9" i="4"/>
  <c r="N9" i="4"/>
  <c r="I9" i="4"/>
  <c r="J9" i="4"/>
  <c r="I18" i="4"/>
  <c r="M18" i="4"/>
  <c r="J18" i="4"/>
  <c r="G18" i="4"/>
  <c r="H18" i="4"/>
  <c r="L18" i="4"/>
  <c r="N18" i="4"/>
  <c r="O18" i="4"/>
  <c r="K18" i="4"/>
  <c r="K27" i="4"/>
  <c r="H27" i="4"/>
  <c r="O27" i="4"/>
  <c r="J27" i="4"/>
  <c r="N27" i="4"/>
  <c r="G27" i="4"/>
  <c r="L27" i="4"/>
  <c r="I27" i="4"/>
  <c r="M27" i="4"/>
  <c r="H37" i="4"/>
  <c r="I37" i="4"/>
  <c r="L37" i="4"/>
  <c r="O37" i="4"/>
  <c r="G37" i="4"/>
  <c r="N37" i="4"/>
  <c r="J37" i="4"/>
  <c r="F46" i="4"/>
  <c r="AD72" i="2" s="1"/>
  <c r="AD173" i="2" s="1"/>
  <c r="M37" i="4"/>
  <c r="K37" i="4"/>
  <c r="L44" i="4"/>
  <c r="N44" i="4"/>
  <c r="G44" i="4"/>
  <c r="M44" i="4"/>
  <c r="H44" i="4"/>
  <c r="K44" i="4"/>
  <c r="I44" i="4"/>
  <c r="J44" i="4"/>
  <c r="O44" i="4"/>
  <c r="M55" i="4"/>
  <c r="J55" i="4"/>
  <c r="I55" i="4"/>
  <c r="H55" i="4"/>
  <c r="L55" i="4"/>
  <c r="N55" i="4"/>
  <c r="G55" i="4"/>
  <c r="O55" i="4"/>
  <c r="K55" i="4"/>
  <c r="K63" i="4"/>
  <c r="M63" i="4"/>
  <c r="L63" i="4"/>
  <c r="J63" i="4"/>
  <c r="I63" i="4"/>
  <c r="H63" i="4"/>
  <c r="G63" i="4"/>
  <c r="O63" i="4"/>
  <c r="N63" i="4"/>
  <c r="G19" i="4"/>
  <c r="N19" i="4"/>
  <c r="K19" i="4"/>
  <c r="L19" i="4"/>
  <c r="I19" i="4"/>
  <c r="H19" i="4"/>
  <c r="O19" i="4"/>
  <c r="M19" i="4"/>
  <c r="J19" i="4"/>
  <c r="O28" i="4"/>
  <c r="N28" i="4"/>
  <c r="G28" i="4"/>
  <c r="J28" i="4"/>
  <c r="L28" i="4"/>
  <c r="K28" i="4"/>
  <c r="H28" i="4"/>
  <c r="M28" i="4"/>
  <c r="I28" i="4"/>
  <c r="F78" i="4"/>
  <c r="M56" i="1"/>
  <c r="L56" i="1"/>
  <c r="K56" i="1"/>
  <c r="J56" i="1"/>
  <c r="I56" i="1"/>
  <c r="N56" i="1"/>
  <c r="H56" i="1"/>
  <c r="O56" i="1"/>
  <c r="G56" i="1"/>
  <c r="L15" i="1"/>
  <c r="I15" i="1"/>
  <c r="H15" i="1"/>
  <c r="G15" i="5" s="1"/>
  <c r="O15" i="1"/>
  <c r="G15" i="1"/>
  <c r="F15" i="5" s="1"/>
  <c r="N15" i="1"/>
  <c r="M15" i="1"/>
  <c r="J15" i="1"/>
  <c r="K15" i="1"/>
  <c r="M25" i="1"/>
  <c r="J25" i="1"/>
  <c r="I25" i="1"/>
  <c r="H25" i="1"/>
  <c r="G25" i="1"/>
  <c r="O25" i="1"/>
  <c r="N25" i="1"/>
  <c r="M25" i="5" s="1"/>
  <c r="L25" i="1"/>
  <c r="K25" i="1"/>
  <c r="N33" i="1"/>
  <c r="M33" i="1"/>
  <c r="J33" i="1"/>
  <c r="I33" i="1"/>
  <c r="H33" i="1"/>
  <c r="L33" i="1"/>
  <c r="K33" i="1"/>
  <c r="O33" i="1"/>
  <c r="G33" i="1"/>
  <c r="O43" i="1"/>
  <c r="G43" i="1"/>
  <c r="N43" i="1"/>
  <c r="L43" i="1"/>
  <c r="K43" i="1"/>
  <c r="J43" i="1"/>
  <c r="I43" i="1"/>
  <c r="M43" i="1"/>
  <c r="H43" i="1"/>
  <c r="H53" i="1"/>
  <c r="O53" i="1"/>
  <c r="G53" i="1"/>
  <c r="N53" i="1"/>
  <c r="M53" i="1"/>
  <c r="L53" i="1"/>
  <c r="K53" i="1"/>
  <c r="J53" i="1"/>
  <c r="I53" i="1"/>
  <c r="H61" i="1"/>
  <c r="O61" i="1"/>
  <c r="G61" i="1"/>
  <c r="N61" i="1"/>
  <c r="M61" i="1"/>
  <c r="L61" i="1"/>
  <c r="K61" i="1"/>
  <c r="J61" i="1"/>
  <c r="I61" i="1"/>
  <c r="M45" i="1"/>
  <c r="L45" i="1"/>
  <c r="J45" i="1"/>
  <c r="I45" i="1"/>
  <c r="H45" i="5" s="1"/>
  <c r="H45" i="1"/>
  <c r="O45" i="1"/>
  <c r="G45" i="1"/>
  <c r="K45" i="1"/>
  <c r="N45" i="1"/>
  <c r="K16" i="1"/>
  <c r="H16" i="1"/>
  <c r="O16" i="1"/>
  <c r="G16" i="1"/>
  <c r="N16" i="1"/>
  <c r="M16" i="1"/>
  <c r="L16" i="1"/>
  <c r="J16" i="1"/>
  <c r="I16" i="1"/>
  <c r="L26" i="1"/>
  <c r="I26" i="1"/>
  <c r="H26" i="1"/>
  <c r="O26" i="1"/>
  <c r="G26" i="1"/>
  <c r="N26" i="1"/>
  <c r="M26" i="1"/>
  <c r="K26" i="1"/>
  <c r="J26" i="1"/>
  <c r="N44" i="1"/>
  <c r="M44" i="1"/>
  <c r="K44" i="1"/>
  <c r="J44" i="1"/>
  <c r="I44" i="1"/>
  <c r="H44" i="1"/>
  <c r="O44" i="1"/>
  <c r="L44" i="1"/>
  <c r="G44" i="1"/>
  <c r="O54" i="1"/>
  <c r="G54" i="1"/>
  <c r="N54" i="1"/>
  <c r="M54" i="1"/>
  <c r="L54" i="1"/>
  <c r="K54" i="1"/>
  <c r="H54" i="1"/>
  <c r="J54" i="1"/>
  <c r="I54" i="1"/>
  <c r="O62" i="1"/>
  <c r="G62" i="1"/>
  <c r="N62" i="1"/>
  <c r="M62" i="1"/>
  <c r="L62" i="1"/>
  <c r="K62" i="1"/>
  <c r="H62" i="1"/>
  <c r="J62" i="1"/>
  <c r="I62" i="1"/>
  <c r="K27" i="1"/>
  <c r="H27" i="1"/>
  <c r="O27" i="1"/>
  <c r="G27" i="1"/>
  <c r="N27" i="1"/>
  <c r="M27" i="1"/>
  <c r="L27" i="1"/>
  <c r="I27" i="1"/>
  <c r="J27" i="1"/>
  <c r="H19" i="1"/>
  <c r="M19" i="1"/>
  <c r="L19" i="1"/>
  <c r="K19" i="1"/>
  <c r="O19" i="1"/>
  <c r="N19" i="1"/>
  <c r="J19" i="1"/>
  <c r="I19" i="1"/>
  <c r="G19" i="1"/>
  <c r="I29" i="1"/>
  <c r="N29" i="1"/>
  <c r="M29" i="1"/>
  <c r="L29" i="1"/>
  <c r="K29" i="1"/>
  <c r="J29" i="1"/>
  <c r="I29" i="5" s="1"/>
  <c r="G29" i="1"/>
  <c r="O29" i="1"/>
  <c r="H29" i="1"/>
  <c r="K39" i="1"/>
  <c r="J39" i="1"/>
  <c r="O39" i="1"/>
  <c r="G39" i="1"/>
  <c r="N39" i="1"/>
  <c r="M39" i="5" s="1"/>
  <c r="M39" i="1"/>
  <c r="L39" i="1"/>
  <c r="I39" i="1"/>
  <c r="H39" i="1"/>
  <c r="L49" i="1"/>
  <c r="K49" i="1"/>
  <c r="I49" i="1"/>
  <c r="H49" i="1"/>
  <c r="O49" i="1"/>
  <c r="G49" i="1"/>
  <c r="N49" i="1"/>
  <c r="M49" i="1"/>
  <c r="J49" i="1"/>
  <c r="L57" i="1"/>
  <c r="K57" i="1"/>
  <c r="J57" i="1"/>
  <c r="I57" i="1"/>
  <c r="H57" i="1"/>
  <c r="O57" i="1"/>
  <c r="G57" i="1"/>
  <c r="N57" i="1"/>
  <c r="M57" i="1"/>
  <c r="M37" i="1"/>
  <c r="L37" i="1"/>
  <c r="I37" i="1"/>
  <c r="H37" i="1"/>
  <c r="O37" i="1"/>
  <c r="G37" i="1"/>
  <c r="N37" i="1"/>
  <c r="K37" i="1"/>
  <c r="J37" i="1"/>
  <c r="J28" i="1"/>
  <c r="O28" i="1"/>
  <c r="G28" i="1"/>
  <c r="N28" i="1"/>
  <c r="M28" i="1"/>
  <c r="L28" i="1"/>
  <c r="K28" i="1"/>
  <c r="I28" i="1"/>
  <c r="H28" i="1"/>
  <c r="H8" i="1"/>
  <c r="M8" i="1"/>
  <c r="L8" i="1"/>
  <c r="K8" i="1"/>
  <c r="J8" i="1"/>
  <c r="I8" i="1"/>
  <c r="G8" i="1"/>
  <c r="N8" i="1"/>
  <c r="O8" i="1"/>
  <c r="O9" i="1"/>
  <c r="G9" i="1"/>
  <c r="F9" i="5" s="1"/>
  <c r="L9" i="1"/>
  <c r="K9" i="1"/>
  <c r="J9" i="1"/>
  <c r="I9" i="1"/>
  <c r="N9" i="1"/>
  <c r="M9" i="1"/>
  <c r="H9" i="1"/>
  <c r="O20" i="1"/>
  <c r="G20" i="1"/>
  <c r="L20" i="1"/>
  <c r="K20" i="1"/>
  <c r="J20" i="1"/>
  <c r="I20" i="1"/>
  <c r="H20" i="5" s="1"/>
  <c r="H20" i="1"/>
  <c r="M20" i="1"/>
  <c r="N20" i="1"/>
  <c r="H30" i="1"/>
  <c r="M30" i="1"/>
  <c r="L30" i="1"/>
  <c r="K30" i="1"/>
  <c r="J30" i="1"/>
  <c r="I30" i="1"/>
  <c r="N30" i="1"/>
  <c r="G30" i="1"/>
  <c r="O30" i="1"/>
  <c r="J40" i="1"/>
  <c r="I40" i="1"/>
  <c r="O40" i="1"/>
  <c r="N40" i="1"/>
  <c r="M40" i="1"/>
  <c r="L40" i="1"/>
  <c r="H40" i="1"/>
  <c r="G40" i="1"/>
  <c r="K40" i="1"/>
  <c r="K50" i="1"/>
  <c r="J50" i="1"/>
  <c r="I50" i="1"/>
  <c r="H50" i="1"/>
  <c r="O50" i="1"/>
  <c r="G50" i="1"/>
  <c r="N50" i="1"/>
  <c r="M50" i="1"/>
  <c r="L50" i="1"/>
  <c r="K58" i="1"/>
  <c r="J58" i="1"/>
  <c r="I58" i="1"/>
  <c r="H58" i="1"/>
  <c r="O58" i="1"/>
  <c r="G58" i="1"/>
  <c r="N58" i="1"/>
  <c r="M58" i="1"/>
  <c r="L58" i="1"/>
  <c r="N63" i="1"/>
  <c r="M63" i="1"/>
  <c r="L63" i="1"/>
  <c r="K63" i="1"/>
  <c r="J63" i="1"/>
  <c r="I63" i="1"/>
  <c r="H63" i="1"/>
  <c r="O63" i="1"/>
  <c r="G63" i="1"/>
  <c r="L38" i="1"/>
  <c r="K38" i="5" s="1"/>
  <c r="K38" i="1"/>
  <c r="H38" i="1"/>
  <c r="O38" i="1"/>
  <c r="G38" i="1"/>
  <c r="N38" i="1"/>
  <c r="M38" i="1"/>
  <c r="J38" i="1"/>
  <c r="I38" i="1"/>
  <c r="N10" i="1"/>
  <c r="K10" i="1"/>
  <c r="J10" i="1"/>
  <c r="I10" i="1"/>
  <c r="H10" i="5" s="1"/>
  <c r="H10" i="1"/>
  <c r="G10" i="5" s="1"/>
  <c r="G10" i="1"/>
  <c r="O10" i="1"/>
  <c r="L10" i="1"/>
  <c r="M10" i="1"/>
  <c r="N21" i="1"/>
  <c r="K21" i="1"/>
  <c r="J21" i="1"/>
  <c r="I21" i="1"/>
  <c r="H21" i="5" s="1"/>
  <c r="H21" i="1"/>
  <c r="G21" i="1"/>
  <c r="O21" i="1"/>
  <c r="M21" i="1"/>
  <c r="L21" i="1"/>
  <c r="O31" i="1"/>
  <c r="G31" i="1"/>
  <c r="F31" i="5" s="1"/>
  <c r="L31" i="1"/>
  <c r="K31" i="1"/>
  <c r="J31" i="1"/>
  <c r="I31" i="1"/>
  <c r="H31" i="1"/>
  <c r="N31" i="1"/>
  <c r="M31" i="5" s="1"/>
  <c r="M31" i="1"/>
  <c r="I41" i="1"/>
  <c r="H41" i="1"/>
  <c r="N41" i="1"/>
  <c r="M41" i="1"/>
  <c r="L41" i="1"/>
  <c r="K41" i="1"/>
  <c r="J41" i="1"/>
  <c r="O41" i="1"/>
  <c r="G41" i="1"/>
  <c r="J51" i="1"/>
  <c r="I51" i="1"/>
  <c r="H51" i="1"/>
  <c r="O51" i="1"/>
  <c r="G51" i="1"/>
  <c r="N51" i="1"/>
  <c r="M51" i="1"/>
  <c r="L51" i="1"/>
  <c r="K51" i="1"/>
  <c r="J59" i="1"/>
  <c r="I59" i="1"/>
  <c r="H59" i="1"/>
  <c r="O59" i="1"/>
  <c r="G59" i="1"/>
  <c r="N59" i="1"/>
  <c r="K59" i="1"/>
  <c r="M59" i="1"/>
  <c r="L59" i="1"/>
  <c r="J17" i="1"/>
  <c r="O17" i="1"/>
  <c r="G17" i="1"/>
  <c r="N17" i="1"/>
  <c r="M17" i="1"/>
  <c r="K17" i="1"/>
  <c r="L17" i="1"/>
  <c r="I17" i="1"/>
  <c r="H17" i="1"/>
  <c r="N55" i="1"/>
  <c r="M55" i="1"/>
  <c r="L55" i="1"/>
  <c r="K55" i="1"/>
  <c r="J55" i="1"/>
  <c r="I55" i="1"/>
  <c r="H55" i="1"/>
  <c r="O55" i="1"/>
  <c r="G55" i="1"/>
  <c r="I18" i="1"/>
  <c r="N18" i="1"/>
  <c r="M18" i="1"/>
  <c r="L18" i="5" s="1"/>
  <c r="L18" i="1"/>
  <c r="K18" i="1"/>
  <c r="G18" i="1"/>
  <c r="J18" i="1"/>
  <c r="O18" i="1"/>
  <c r="H18" i="1"/>
  <c r="M14" i="1"/>
  <c r="J14" i="1"/>
  <c r="I14" i="1"/>
  <c r="H14" i="1"/>
  <c r="O14" i="1"/>
  <c r="N14" i="1"/>
  <c r="G14" i="1"/>
  <c r="L14" i="1"/>
  <c r="K14" i="1"/>
  <c r="J14" i="5" s="1"/>
  <c r="O32" i="1"/>
  <c r="G32" i="1"/>
  <c r="N32" i="1"/>
  <c r="K32" i="1"/>
  <c r="J32" i="1"/>
  <c r="I32" i="1"/>
  <c r="L32" i="1"/>
  <c r="H32" i="1"/>
  <c r="M32" i="1"/>
  <c r="L32" i="5" s="1"/>
  <c r="H42" i="1"/>
  <c r="O42" i="1"/>
  <c r="N42" i="5" s="1"/>
  <c r="G42" i="1"/>
  <c r="M42" i="1"/>
  <c r="L42" i="1"/>
  <c r="K42" i="5" s="1"/>
  <c r="K42" i="1"/>
  <c r="J42" i="1"/>
  <c r="N42" i="1"/>
  <c r="I42" i="1"/>
  <c r="I52" i="1"/>
  <c r="H52" i="1"/>
  <c r="O52" i="1"/>
  <c r="G52" i="1"/>
  <c r="N52" i="1"/>
  <c r="M52" i="1"/>
  <c r="L52" i="1"/>
  <c r="K52" i="1"/>
  <c r="J52" i="1"/>
  <c r="I60" i="1"/>
  <c r="H60" i="1"/>
  <c r="G60" i="1"/>
  <c r="O60" i="1"/>
  <c r="N60" i="1"/>
  <c r="M60" i="1"/>
  <c r="L60" i="1"/>
  <c r="K60" i="1"/>
  <c r="J60" i="1"/>
  <c r="F22" i="1"/>
  <c r="F78" i="1"/>
  <c r="F46" i="1"/>
  <c r="F34" i="1"/>
  <c r="F64" i="1"/>
  <c r="F11" i="1"/>
  <c r="I21" i="5" l="1"/>
  <c r="K20" i="5"/>
  <c r="A44" i="3"/>
  <c r="A45" i="3" s="1"/>
  <c r="A46" i="3" s="1"/>
  <c r="A47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J33" i="5"/>
  <c r="L29" i="5"/>
  <c r="L21" i="5"/>
  <c r="M30" i="5"/>
  <c r="K39" i="5"/>
  <c r="M15" i="5"/>
  <c r="G20" i="5"/>
  <c r="J27" i="5"/>
  <c r="F45" i="5"/>
  <c r="I31" i="5"/>
  <c r="M40" i="5"/>
  <c r="I30" i="5"/>
  <c r="J10" i="5"/>
  <c r="F21" i="5"/>
  <c r="I38" i="5"/>
  <c r="M20" i="5"/>
  <c r="K31" i="5"/>
  <c r="N39" i="5"/>
  <c r="L27" i="5"/>
  <c r="F18" i="5"/>
  <c r="H17" i="5"/>
  <c r="F39" i="5"/>
  <c r="G41" i="5"/>
  <c r="K30" i="5"/>
  <c r="K29" i="5"/>
  <c r="K45" i="5"/>
  <c r="N29" i="5"/>
  <c r="M26" i="5"/>
  <c r="H33" i="5"/>
  <c r="M21" i="5"/>
  <c r="H26" i="5"/>
  <c r="G8" i="5"/>
  <c r="I16" i="5"/>
  <c r="N28" i="5"/>
  <c r="I28" i="5"/>
  <c r="N43" i="5"/>
  <c r="G38" i="5"/>
  <c r="J21" i="5"/>
  <c r="N38" i="5"/>
  <c r="J44" i="5"/>
  <c r="I11" i="4"/>
  <c r="G36" i="3" s="1"/>
  <c r="N40" i="5"/>
  <c r="H28" i="5"/>
  <c r="M19" i="5"/>
  <c r="G44" i="5"/>
  <c r="I43" i="5"/>
  <c r="L26" i="5"/>
  <c r="G9" i="5"/>
  <c r="G11" i="5" s="1"/>
  <c r="G37" i="5"/>
  <c r="G27" i="5"/>
  <c r="V60" i="1"/>
  <c r="V52" i="1"/>
  <c r="V32" i="1"/>
  <c r="V14" i="1"/>
  <c r="V55" i="1"/>
  <c r="V31" i="1"/>
  <c r="V30" i="1"/>
  <c r="V37" i="1"/>
  <c r="V57" i="1"/>
  <c r="V29" i="1"/>
  <c r="V19" i="1"/>
  <c r="V62" i="1"/>
  <c r="V44" i="1"/>
  <c r="V26" i="1"/>
  <c r="V43" i="1"/>
  <c r="V41" i="4"/>
  <c r="V51" i="4"/>
  <c r="V49" i="4"/>
  <c r="V19" i="4"/>
  <c r="V17" i="1"/>
  <c r="V63" i="1"/>
  <c r="K37" i="5"/>
  <c r="V49" i="1"/>
  <c r="V54" i="1"/>
  <c r="M16" i="5"/>
  <c r="V42" i="1"/>
  <c r="V10" i="1"/>
  <c r="V8" i="1"/>
  <c r="V16" i="1"/>
  <c r="V33" i="1"/>
  <c r="H42" i="5"/>
  <c r="V41" i="1"/>
  <c r="V38" i="1"/>
  <c r="K28" i="5"/>
  <c r="V58" i="1"/>
  <c r="V40" i="1"/>
  <c r="V20" i="1"/>
  <c r="V27" i="1"/>
  <c r="V61" i="1"/>
  <c r="V56" i="1"/>
  <c r="V53" i="1"/>
  <c r="K43" i="5"/>
  <c r="N25" i="5"/>
  <c r="V59" i="1"/>
  <c r="V50" i="1"/>
  <c r="V51" i="1"/>
  <c r="V28" i="1"/>
  <c r="G19" i="5"/>
  <c r="V25" i="1"/>
  <c r="V44" i="4"/>
  <c r="V53" i="4"/>
  <c r="V16" i="4"/>
  <c r="V15" i="4"/>
  <c r="V31" i="4"/>
  <c r="V39" i="1"/>
  <c r="V37" i="4"/>
  <c r="V21" i="1"/>
  <c r="V52" i="4"/>
  <c r="V32" i="4"/>
  <c r="V50" i="4"/>
  <c r="V9" i="1"/>
  <c r="V18" i="1"/>
  <c r="V42" i="4"/>
  <c r="V20" i="4"/>
  <c r="V63" i="4"/>
  <c r="V8" i="4"/>
  <c r="V61" i="4"/>
  <c r="V40" i="4"/>
  <c r="V29" i="4"/>
  <c r="V56" i="4"/>
  <c r="V27" i="4"/>
  <c r="V33" i="4"/>
  <c r="V10" i="4"/>
  <c r="V55" i="4"/>
  <c r="V18" i="4"/>
  <c r="V25" i="4"/>
  <c r="V60" i="4"/>
  <c r="V58" i="4"/>
  <c r="V39" i="4"/>
  <c r="V57" i="4"/>
  <c r="V45" i="1"/>
  <c r="V38" i="4"/>
  <c r="V15" i="1"/>
  <c r="V28" i="4"/>
  <c r="V62" i="4"/>
  <c r="V30" i="4"/>
  <c r="V14" i="4"/>
  <c r="V9" i="4"/>
  <c r="V54" i="4"/>
  <c r="V43" i="4"/>
  <c r="V26" i="4"/>
  <c r="V17" i="4"/>
  <c r="V59" i="4"/>
  <c r="V21" i="4"/>
  <c r="V45" i="4"/>
  <c r="E138" i="11"/>
  <c r="E74" i="11"/>
  <c r="E133" i="11"/>
  <c r="E115" i="11"/>
  <c r="E199" i="11"/>
  <c r="E110" i="11"/>
  <c r="N55" i="5"/>
  <c r="E146" i="11"/>
  <c r="E188" i="11"/>
  <c r="E91" i="11"/>
  <c r="E234" i="11"/>
  <c r="E241" i="11"/>
  <c r="I58" i="5"/>
  <c r="H10" i="6" s="1"/>
  <c r="E177" i="11"/>
  <c r="E80" i="11"/>
  <c r="E165" i="11"/>
  <c r="E67" i="11"/>
  <c r="E224" i="11"/>
  <c r="E230" i="11"/>
  <c r="E126" i="11"/>
  <c r="E214" i="11"/>
  <c r="E117" i="11"/>
  <c r="H56" i="5"/>
  <c r="E152" i="11"/>
  <c r="N51" i="5"/>
  <c r="E98" i="11"/>
  <c r="E240" i="11"/>
  <c r="E116" i="11"/>
  <c r="E103" i="11"/>
  <c r="E139" i="11"/>
  <c r="E191" i="11"/>
  <c r="E189" i="11"/>
  <c r="E92" i="11"/>
  <c r="E242" i="11"/>
  <c r="E179" i="11"/>
  <c r="E178" i="11"/>
  <c r="I50" i="5"/>
  <c r="E81" i="11"/>
  <c r="E166" i="11"/>
  <c r="E68" i="11"/>
  <c r="E225" i="11"/>
  <c r="E128" i="11"/>
  <c r="E134" i="11"/>
  <c r="E215" i="11"/>
  <c r="E118" i="11"/>
  <c r="E153" i="11"/>
  <c r="E79" i="11"/>
  <c r="E164" i="11"/>
  <c r="E200" i="11"/>
  <c r="E202" i="11"/>
  <c r="E105" i="11"/>
  <c r="E104" i="11"/>
  <c r="E140" i="11"/>
  <c r="E192" i="11"/>
  <c r="J51" i="5"/>
  <c r="E94" i="11"/>
  <c r="E93" i="11"/>
  <c r="G63" i="5"/>
  <c r="E235" i="11"/>
  <c r="E180" i="11"/>
  <c r="K50" i="5"/>
  <c r="E83" i="11"/>
  <c r="E82" i="11"/>
  <c r="L57" i="5"/>
  <c r="E168" i="11"/>
  <c r="E167" i="11"/>
  <c r="E70" i="11"/>
  <c r="E223" i="11"/>
  <c r="I54" i="5"/>
  <c r="H9" i="6" s="1"/>
  <c r="E129" i="11"/>
  <c r="E216" i="11"/>
  <c r="K53" i="5"/>
  <c r="J8" i="6" s="1"/>
  <c r="E119" i="11"/>
  <c r="E154" i="11"/>
  <c r="E176" i="11"/>
  <c r="E222" i="11"/>
  <c r="E203" i="11"/>
  <c r="E106" i="11"/>
  <c r="E141" i="11"/>
  <c r="E190" i="11"/>
  <c r="E95" i="11"/>
  <c r="E236" i="11"/>
  <c r="M58" i="5"/>
  <c r="L10" i="6" s="1"/>
  <c r="E181" i="11"/>
  <c r="E84" i="11"/>
  <c r="M57" i="5"/>
  <c r="E169" i="11"/>
  <c r="I49" i="5"/>
  <c r="E69" i="11"/>
  <c r="E71" i="11"/>
  <c r="E226" i="11"/>
  <c r="E127" i="11"/>
  <c r="M61" i="5"/>
  <c r="E217" i="11"/>
  <c r="E120" i="11"/>
  <c r="K56" i="5"/>
  <c r="E155" i="11"/>
  <c r="E213" i="11"/>
  <c r="M56" i="5"/>
  <c r="E157" i="11"/>
  <c r="E201" i="11"/>
  <c r="L60" i="5"/>
  <c r="E204" i="11"/>
  <c r="E107" i="11"/>
  <c r="E142" i="11"/>
  <c r="M59" i="5"/>
  <c r="E193" i="11"/>
  <c r="E96" i="11"/>
  <c r="I63" i="5"/>
  <c r="E237" i="11"/>
  <c r="E174" i="11"/>
  <c r="E85" i="11"/>
  <c r="E162" i="11"/>
  <c r="L49" i="5"/>
  <c r="E72" i="11"/>
  <c r="E227" i="11"/>
  <c r="E130" i="11"/>
  <c r="F61" i="5"/>
  <c r="E210" i="11"/>
  <c r="E121" i="11"/>
  <c r="E150" i="11"/>
  <c r="E156" i="11"/>
  <c r="E198" i="11"/>
  <c r="M55" i="5"/>
  <c r="E145" i="11"/>
  <c r="E205" i="11"/>
  <c r="E108" i="11"/>
  <c r="K55" i="5"/>
  <c r="E143" i="11"/>
  <c r="E186" i="11"/>
  <c r="M51" i="5"/>
  <c r="E97" i="11"/>
  <c r="E238" i="11"/>
  <c r="E182" i="11"/>
  <c r="E78" i="11"/>
  <c r="E170" i="11"/>
  <c r="E73" i="11"/>
  <c r="E228" i="11"/>
  <c r="E131" i="11"/>
  <c r="E218" i="11"/>
  <c r="E114" i="11"/>
  <c r="E158" i="11"/>
  <c r="E102" i="11"/>
  <c r="E187" i="11"/>
  <c r="E206" i="11"/>
  <c r="E109" i="11"/>
  <c r="E144" i="11"/>
  <c r="E194" i="11"/>
  <c r="E90" i="11"/>
  <c r="E239" i="11"/>
  <c r="E175" i="11"/>
  <c r="E86" i="11"/>
  <c r="E163" i="11"/>
  <c r="E66" i="11"/>
  <c r="M62" i="5"/>
  <c r="E229" i="11"/>
  <c r="E132" i="11"/>
  <c r="H61" i="5"/>
  <c r="E212" i="11"/>
  <c r="E211" i="11"/>
  <c r="E122" i="11"/>
  <c r="G56" i="5"/>
  <c r="E151" i="11"/>
  <c r="F52" i="5"/>
  <c r="G17" i="5"/>
  <c r="F32" i="5"/>
  <c r="N32" i="5"/>
  <c r="N41" i="5"/>
  <c r="J8" i="5"/>
  <c r="K54" i="5"/>
  <c r="J9" i="6" s="1"/>
  <c r="M45" i="5"/>
  <c r="N61" i="5"/>
  <c r="N60" i="5"/>
  <c r="H14" i="5"/>
  <c r="I52" i="5"/>
  <c r="J50" i="5"/>
  <c r="F19" i="5"/>
  <c r="I39" i="5"/>
  <c r="M42" i="5"/>
  <c r="J55" i="5"/>
  <c r="L51" i="5"/>
  <c r="N31" i="5"/>
  <c r="F41" i="5"/>
  <c r="L30" i="5"/>
  <c r="M60" i="5"/>
  <c r="L52" i="5"/>
  <c r="K21" i="5"/>
  <c r="G40" i="5"/>
  <c r="L62" i="5"/>
  <c r="K15" i="5"/>
  <c r="K32" i="5"/>
  <c r="L55" i="5"/>
  <c r="G57" i="5"/>
  <c r="F49" i="5"/>
  <c r="J45" i="5"/>
  <c r="F14" i="5"/>
  <c r="H58" i="5"/>
  <c r="G10" i="6" s="1"/>
  <c r="I40" i="5"/>
  <c r="I17" i="5"/>
  <c r="M9" i="5"/>
  <c r="M8" i="5"/>
  <c r="G28" i="5"/>
  <c r="L53" i="5"/>
  <c r="K8" i="6" s="1"/>
  <c r="F42" i="5"/>
  <c r="K59" i="5"/>
  <c r="I62" i="5"/>
  <c r="H8" i="5"/>
  <c r="J28" i="5"/>
  <c r="M52" i="5"/>
  <c r="J42" i="5"/>
  <c r="F87" i="4"/>
  <c r="AD74" i="2"/>
  <c r="AD175" i="2" s="1"/>
  <c r="AD176" i="2" s="1"/>
  <c r="H50" i="5"/>
  <c r="G32" i="5"/>
  <c r="K51" i="5"/>
  <c r="F38" i="5"/>
  <c r="K58" i="5"/>
  <c r="J10" i="6" s="1"/>
  <c r="I51" i="5"/>
  <c r="K52" i="5"/>
  <c r="L17" i="5"/>
  <c r="L14" i="5"/>
  <c r="H41" i="5"/>
  <c r="H63" i="5"/>
  <c r="F8" i="5"/>
  <c r="L37" i="5"/>
  <c r="H57" i="5"/>
  <c r="N49" i="5"/>
  <c r="H44" i="5"/>
  <c r="K16" i="5"/>
  <c r="I15" i="5"/>
  <c r="N62" i="5"/>
  <c r="N53" i="5"/>
  <c r="M8" i="6" s="1"/>
  <c r="I32" i="5"/>
  <c r="I18" i="5"/>
  <c r="N59" i="5"/>
  <c r="F51" i="5"/>
  <c r="J41" i="5"/>
  <c r="G31" i="5"/>
  <c r="L10" i="5"/>
  <c r="J38" i="5"/>
  <c r="F58" i="5"/>
  <c r="E10" i="6" s="1"/>
  <c r="J49" i="5"/>
  <c r="H54" i="5"/>
  <c r="G9" i="6" s="1"/>
  <c r="G26" i="5"/>
  <c r="M43" i="5"/>
  <c r="I60" i="5"/>
  <c r="G59" i="5"/>
  <c r="J52" i="5"/>
  <c r="G42" i="5"/>
  <c r="H19" i="5"/>
  <c r="I27" i="5"/>
  <c r="L54" i="5"/>
  <c r="K9" i="6" s="1"/>
  <c r="G18" i="5"/>
  <c r="I10" i="5"/>
  <c r="L58" i="5"/>
  <c r="K10" i="6" s="1"/>
  <c r="H40" i="5"/>
  <c r="J20" i="5"/>
  <c r="F53" i="5"/>
  <c r="E8" i="6" s="1"/>
  <c r="G33" i="5"/>
  <c r="N56" i="5"/>
  <c r="F55" i="5"/>
  <c r="F59" i="5"/>
  <c r="I41" i="5"/>
  <c r="L50" i="5"/>
  <c r="J40" i="5"/>
  <c r="J9" i="5"/>
  <c r="H49" i="5"/>
  <c r="H38" i="5"/>
  <c r="J60" i="5"/>
  <c r="H52" i="5"/>
  <c r="F63" i="5"/>
  <c r="N9" i="5"/>
  <c r="F57" i="5"/>
  <c r="K44" i="5"/>
  <c r="K61" i="5"/>
  <c r="L43" i="5"/>
  <c r="F33" i="5"/>
  <c r="J43" i="5"/>
  <c r="J37" i="5"/>
  <c r="M54" i="5"/>
  <c r="L9" i="6" s="1"/>
  <c r="I44" i="5"/>
  <c r="L16" i="5"/>
  <c r="N26" i="5"/>
  <c r="I61" i="5"/>
  <c r="F28" i="5"/>
  <c r="K19" i="5"/>
  <c r="J62" i="5"/>
  <c r="J53" i="5"/>
  <c r="I8" i="6" s="1"/>
  <c r="I25" i="5"/>
  <c r="H37" i="5"/>
  <c r="N27" i="5"/>
  <c r="N33" i="5"/>
  <c r="L59" i="5"/>
  <c r="M38" i="5"/>
  <c r="G52" i="5"/>
  <c r="J32" i="5"/>
  <c r="N14" i="5"/>
  <c r="K10" i="5"/>
  <c r="F30" i="5"/>
  <c r="N20" i="5"/>
  <c r="M28" i="5"/>
  <c r="J19" i="5"/>
  <c r="N16" i="5"/>
  <c r="G45" i="5"/>
  <c r="L33" i="5"/>
  <c r="H25" i="5"/>
  <c r="K60" i="5"/>
  <c r="J17" i="5"/>
  <c r="H51" i="5"/>
  <c r="H30" i="5"/>
  <c r="H29" i="5"/>
  <c r="N44" i="5"/>
  <c r="J26" i="5"/>
  <c r="I45" i="5"/>
  <c r="L61" i="5"/>
  <c r="J25" i="5"/>
  <c r="K25" i="5"/>
  <c r="J15" i="5"/>
  <c r="J46" i="4"/>
  <c r="M18" i="5"/>
  <c r="M17" i="5"/>
  <c r="J59" i="5"/>
  <c r="H9" i="5"/>
  <c r="F29" i="5"/>
  <c r="M53" i="5"/>
  <c r="L8" i="6" s="1"/>
  <c r="K33" i="5"/>
  <c r="F56" i="5"/>
  <c r="L56" i="5"/>
  <c r="H32" i="5"/>
  <c r="F37" i="5"/>
  <c r="K57" i="5"/>
  <c r="N19" i="5"/>
  <c r="N54" i="5"/>
  <c r="M9" i="6" s="1"/>
  <c r="F16" i="5"/>
  <c r="N45" i="5"/>
  <c r="I8" i="5"/>
  <c r="G61" i="5"/>
  <c r="N30" i="5"/>
  <c r="H60" i="5"/>
  <c r="K41" i="5"/>
  <c r="H31" i="5"/>
  <c r="N37" i="5"/>
  <c r="K49" i="5"/>
  <c r="M27" i="5"/>
  <c r="F44" i="5"/>
  <c r="M44" i="5"/>
  <c r="I53" i="5"/>
  <c r="H8" i="6" s="1"/>
  <c r="G43" i="5"/>
  <c r="H62" i="5"/>
  <c r="M50" i="5"/>
  <c r="G14" i="5"/>
  <c r="K17" i="5"/>
  <c r="G51" i="5"/>
  <c r="L41" i="5"/>
  <c r="N10" i="5"/>
  <c r="M63" i="5"/>
  <c r="G58" i="5"/>
  <c r="F10" i="6" s="1"/>
  <c r="N50" i="5"/>
  <c r="K40" i="5"/>
  <c r="L20" i="5"/>
  <c r="G39" i="5"/>
  <c r="F27" i="5"/>
  <c r="G54" i="5"/>
  <c r="F9" i="6" s="1"/>
  <c r="I26" i="5"/>
  <c r="K26" i="5"/>
  <c r="M33" i="5"/>
  <c r="I46" i="4"/>
  <c r="J63" i="5"/>
  <c r="K18" i="5"/>
  <c r="I55" i="5"/>
  <c r="N63" i="5"/>
  <c r="G50" i="5"/>
  <c r="N57" i="5"/>
  <c r="M49" i="5"/>
  <c r="H39" i="5"/>
  <c r="G29" i="5"/>
  <c r="K62" i="5"/>
  <c r="H16" i="5"/>
  <c r="J16" i="5"/>
  <c r="H43" i="5"/>
  <c r="L25" i="5"/>
  <c r="O11" i="4"/>
  <c r="M36" i="3" s="1"/>
  <c r="H34" i="4"/>
  <c r="K14" i="5"/>
  <c r="F17" i="5"/>
  <c r="L31" i="5"/>
  <c r="I9" i="5"/>
  <c r="G49" i="5"/>
  <c r="F26" i="5"/>
  <c r="F60" i="5"/>
  <c r="N18" i="5"/>
  <c r="M37" i="5"/>
  <c r="J29" i="5"/>
  <c r="K27" i="5"/>
  <c r="F54" i="5"/>
  <c r="E9" i="6" s="1"/>
  <c r="L42" i="5"/>
  <c r="F40" i="5"/>
  <c r="G30" i="5"/>
  <c r="F20" i="5"/>
  <c r="L44" i="5"/>
  <c r="H53" i="5"/>
  <c r="G8" i="6" s="1"/>
  <c r="F43" i="5"/>
  <c r="N52" i="5"/>
  <c r="L63" i="5"/>
  <c r="N58" i="5"/>
  <c r="M10" i="6" s="1"/>
  <c r="F50" i="5"/>
  <c r="K8" i="5"/>
  <c r="G62" i="5"/>
  <c r="H55" i="5"/>
  <c r="L8" i="5"/>
  <c r="J39" i="5"/>
  <c r="I59" i="5"/>
  <c r="G21" i="5"/>
  <c r="F10" i="5"/>
  <c r="L9" i="5"/>
  <c r="L19" i="5"/>
  <c r="H15" i="5"/>
  <c r="J56" i="5"/>
  <c r="I42" i="5"/>
  <c r="J58" i="5"/>
  <c r="I10" i="6" s="1"/>
  <c r="J30" i="5"/>
  <c r="I20" i="5"/>
  <c r="I37" i="5"/>
  <c r="L39" i="5"/>
  <c r="L45" i="5"/>
  <c r="H18" i="5"/>
  <c r="I57" i="5"/>
  <c r="H27" i="5"/>
  <c r="F62" i="5"/>
  <c r="L15" i="5"/>
  <c r="N17" i="5"/>
  <c r="J57" i="5"/>
  <c r="G60" i="5"/>
  <c r="M14" i="5"/>
  <c r="M10" i="5"/>
  <c r="K63" i="5"/>
  <c r="K9" i="5"/>
  <c r="L28" i="5"/>
  <c r="G25" i="5"/>
  <c r="G55" i="5"/>
  <c r="N21" i="5"/>
  <c r="J61" i="5"/>
  <c r="N15" i="5"/>
  <c r="M32" i="5"/>
  <c r="J18" i="5"/>
  <c r="H59" i="5"/>
  <c r="M29" i="5"/>
  <c r="G16" i="5"/>
  <c r="I56" i="5"/>
  <c r="M46" i="4"/>
  <c r="M41" i="5"/>
  <c r="J31" i="5"/>
  <c r="L38" i="5"/>
  <c r="L40" i="5"/>
  <c r="N8" i="5"/>
  <c r="J54" i="5"/>
  <c r="I9" i="6" s="1"/>
  <c r="G34" i="4"/>
  <c r="N22" i="4"/>
  <c r="G64" i="4"/>
  <c r="E24" i="6" s="1"/>
  <c r="N46" i="4"/>
  <c r="L11" i="4"/>
  <c r="J36" i="3" s="1"/>
  <c r="M11" i="4"/>
  <c r="K36" i="3" s="1"/>
  <c r="N34" i="4"/>
  <c r="L22" i="4"/>
  <c r="H64" i="4"/>
  <c r="I19" i="5"/>
  <c r="G46" i="4"/>
  <c r="J11" i="4"/>
  <c r="H36" i="3" s="1"/>
  <c r="L34" i="4"/>
  <c r="H22" i="4"/>
  <c r="N64" i="4"/>
  <c r="L64" i="4"/>
  <c r="F25" i="5"/>
  <c r="N11" i="4"/>
  <c r="L36" i="3" s="1"/>
  <c r="M34" i="4"/>
  <c r="O22" i="4"/>
  <c r="K64" i="4"/>
  <c r="G53" i="5"/>
  <c r="F8" i="6" s="1"/>
  <c r="I33" i="5"/>
  <c r="J34" i="4"/>
  <c r="I34" i="4"/>
  <c r="J22" i="4"/>
  <c r="I64" i="4"/>
  <c r="K46" i="4"/>
  <c r="K11" i="4"/>
  <c r="I36" i="3" s="1"/>
  <c r="K22" i="4"/>
  <c r="L46" i="4"/>
  <c r="M64" i="4"/>
  <c r="H46" i="4"/>
  <c r="G11" i="4"/>
  <c r="K34" i="4"/>
  <c r="M22" i="4"/>
  <c r="O64" i="4"/>
  <c r="H11" i="4"/>
  <c r="F36" i="3" s="1"/>
  <c r="O34" i="4"/>
  <c r="O46" i="4"/>
  <c r="G22" i="4"/>
  <c r="I22" i="4"/>
  <c r="J64" i="4"/>
  <c r="F87" i="1"/>
  <c r="J22" i="1"/>
  <c r="I14" i="5"/>
  <c r="O22" i="1"/>
  <c r="O46" i="1"/>
  <c r="L64" i="1"/>
  <c r="H22" i="1"/>
  <c r="M11" i="1"/>
  <c r="I22" i="1"/>
  <c r="G22" i="1"/>
  <c r="K11" i="1"/>
  <c r="J11" i="1"/>
  <c r="N46" i="1"/>
  <c r="I64" i="1"/>
  <c r="G34" i="1"/>
  <c r="J34" i="1"/>
  <c r="N22" i="1"/>
  <c r="L11" i="1"/>
  <c r="G46" i="1"/>
  <c r="K64" i="1"/>
  <c r="H34" i="1"/>
  <c r="O11" i="1"/>
  <c r="H11" i="1"/>
  <c r="I46" i="1"/>
  <c r="N64" i="1"/>
  <c r="K34" i="1"/>
  <c r="M34" i="1"/>
  <c r="H46" i="1"/>
  <c r="N11" i="1"/>
  <c r="L46" i="1"/>
  <c r="G64" i="1"/>
  <c r="L34" i="1"/>
  <c r="J64" i="1"/>
  <c r="I34" i="1"/>
  <c r="K22" i="1"/>
  <c r="M22" i="1"/>
  <c r="I11" i="1"/>
  <c r="J46" i="1"/>
  <c r="M46" i="1"/>
  <c r="O64" i="1"/>
  <c r="N34" i="1"/>
  <c r="M64" i="1"/>
  <c r="L22" i="1"/>
  <c r="K46" i="1"/>
  <c r="H64" i="1"/>
  <c r="O34" i="1"/>
  <c r="G11" i="1"/>
  <c r="V11" i="1" l="1"/>
  <c r="E36" i="3"/>
  <c r="V11" i="4"/>
  <c r="J11" i="6"/>
  <c r="K22" i="6"/>
  <c r="E52" i="11"/>
  <c r="T242" i="11"/>
  <c r="O242" i="11"/>
  <c r="X242" i="11"/>
  <c r="Q242" i="11"/>
  <c r="W242" i="11"/>
  <c r="V242" i="11"/>
  <c r="S242" i="11"/>
  <c r="R242" i="11"/>
  <c r="L242" i="11"/>
  <c r="U242" i="11"/>
  <c r="I242" i="11"/>
  <c r="F242" i="11"/>
  <c r="M242" i="11"/>
  <c r="G242" i="11"/>
  <c r="P242" i="11"/>
  <c r="J242" i="11"/>
  <c r="H242" i="11"/>
  <c r="N242" i="11"/>
  <c r="K242" i="11"/>
  <c r="T98" i="11"/>
  <c r="U98" i="11"/>
  <c r="M98" i="11"/>
  <c r="G98" i="11"/>
  <c r="N98" i="11"/>
  <c r="X98" i="11"/>
  <c r="J98" i="11"/>
  <c r="K98" i="11"/>
  <c r="L98" i="11"/>
  <c r="R98" i="11"/>
  <c r="F98" i="11"/>
  <c r="H98" i="11"/>
  <c r="S98" i="11"/>
  <c r="V98" i="11"/>
  <c r="P98" i="11"/>
  <c r="I98" i="11"/>
  <c r="Q98" i="11"/>
  <c r="O98" i="11"/>
  <c r="W98" i="11"/>
  <c r="V115" i="11"/>
  <c r="K115" i="11"/>
  <c r="W115" i="11"/>
  <c r="O115" i="11"/>
  <c r="H115" i="11"/>
  <c r="R115" i="11"/>
  <c r="J115" i="11"/>
  <c r="P115" i="11"/>
  <c r="G115" i="11"/>
  <c r="L115" i="11"/>
  <c r="M115" i="11"/>
  <c r="Q115" i="11"/>
  <c r="T115" i="11"/>
  <c r="N115" i="11"/>
  <c r="I115" i="11"/>
  <c r="U115" i="11"/>
  <c r="F115" i="11"/>
  <c r="X115" i="11"/>
  <c r="S115" i="11"/>
  <c r="G30" i="3"/>
  <c r="E12" i="11"/>
  <c r="E38" i="11"/>
  <c r="M30" i="3"/>
  <c r="E18" i="11"/>
  <c r="H30" i="3"/>
  <c r="E13" i="11"/>
  <c r="E26" i="11"/>
  <c r="T122" i="11"/>
  <c r="P122" i="11"/>
  <c r="F122" i="11"/>
  <c r="X122" i="11"/>
  <c r="I122" i="11"/>
  <c r="K122" i="11"/>
  <c r="N122" i="11"/>
  <c r="Q122" i="11"/>
  <c r="S122" i="11"/>
  <c r="V122" i="11"/>
  <c r="W122" i="11"/>
  <c r="R122" i="11"/>
  <c r="M122" i="11"/>
  <c r="L122" i="11"/>
  <c r="J122" i="11"/>
  <c r="H122" i="11"/>
  <c r="G122" i="11"/>
  <c r="O122" i="11"/>
  <c r="U122" i="11"/>
  <c r="T86" i="11"/>
  <c r="U86" i="11"/>
  <c r="P86" i="11"/>
  <c r="Q86" i="11"/>
  <c r="J86" i="11"/>
  <c r="S86" i="11"/>
  <c r="X86" i="11"/>
  <c r="R86" i="11"/>
  <c r="O86" i="11"/>
  <c r="L86" i="11"/>
  <c r="G86" i="11"/>
  <c r="W86" i="11"/>
  <c r="N86" i="11"/>
  <c r="M86" i="11"/>
  <c r="H86" i="11"/>
  <c r="K86" i="11"/>
  <c r="I86" i="11"/>
  <c r="F86" i="11"/>
  <c r="V86" i="11"/>
  <c r="T194" i="11"/>
  <c r="U194" i="11"/>
  <c r="L194" i="11"/>
  <c r="H194" i="11"/>
  <c r="K194" i="11"/>
  <c r="F194" i="11"/>
  <c r="R194" i="11"/>
  <c r="W194" i="11"/>
  <c r="O194" i="11"/>
  <c r="P194" i="11"/>
  <c r="M194" i="11"/>
  <c r="V194" i="11"/>
  <c r="Q194" i="11"/>
  <c r="S194" i="11"/>
  <c r="J194" i="11"/>
  <c r="I194" i="11"/>
  <c r="X194" i="11"/>
  <c r="N194" i="11"/>
  <c r="G194" i="11"/>
  <c r="R187" i="11"/>
  <c r="S187" i="11"/>
  <c r="J187" i="11"/>
  <c r="W187" i="11"/>
  <c r="H187" i="11"/>
  <c r="F187" i="11"/>
  <c r="Q187" i="11"/>
  <c r="K187" i="11"/>
  <c r="O187" i="11"/>
  <c r="I187" i="11"/>
  <c r="V187" i="11"/>
  <c r="G187" i="11"/>
  <c r="L187" i="11"/>
  <c r="U187" i="11"/>
  <c r="N187" i="11"/>
  <c r="X187" i="11"/>
  <c r="M187" i="11"/>
  <c r="T187" i="11"/>
  <c r="P187" i="11"/>
  <c r="X218" i="11"/>
  <c r="T218" i="11"/>
  <c r="G218" i="11"/>
  <c r="N218" i="11"/>
  <c r="Q218" i="11"/>
  <c r="W218" i="11"/>
  <c r="I218" i="11"/>
  <c r="L218" i="11"/>
  <c r="H218" i="11"/>
  <c r="K218" i="11"/>
  <c r="U218" i="11"/>
  <c r="R218" i="11"/>
  <c r="O218" i="11"/>
  <c r="J218" i="11"/>
  <c r="P218" i="11"/>
  <c r="M218" i="11"/>
  <c r="S218" i="11"/>
  <c r="F218" i="11"/>
  <c r="V218" i="11"/>
  <c r="W170" i="11"/>
  <c r="P170" i="11"/>
  <c r="G170" i="11"/>
  <c r="O170" i="11"/>
  <c r="T170" i="11"/>
  <c r="X170" i="11"/>
  <c r="M170" i="11"/>
  <c r="N170" i="11"/>
  <c r="J170" i="11"/>
  <c r="S170" i="11"/>
  <c r="V170" i="11"/>
  <c r="R170" i="11"/>
  <c r="L170" i="11"/>
  <c r="U170" i="11"/>
  <c r="Q170" i="11"/>
  <c r="K170" i="11"/>
  <c r="H170" i="11"/>
  <c r="F170" i="11"/>
  <c r="I170" i="11"/>
  <c r="J97" i="11"/>
  <c r="R97" i="11"/>
  <c r="Q97" i="11"/>
  <c r="L97" i="11"/>
  <c r="F97" i="11"/>
  <c r="T97" i="11"/>
  <c r="M97" i="11"/>
  <c r="N97" i="11"/>
  <c r="K97" i="11"/>
  <c r="U97" i="11"/>
  <c r="V97" i="11"/>
  <c r="G97" i="11"/>
  <c r="H97" i="11"/>
  <c r="S97" i="11"/>
  <c r="P97" i="11"/>
  <c r="X97" i="11"/>
  <c r="O97" i="11"/>
  <c r="W97" i="11"/>
  <c r="I97" i="11"/>
  <c r="W108" i="11"/>
  <c r="R108" i="11"/>
  <c r="J108" i="11"/>
  <c r="G108" i="11"/>
  <c r="V108" i="11"/>
  <c r="O108" i="11"/>
  <c r="X108" i="11"/>
  <c r="I108" i="11"/>
  <c r="Q108" i="11"/>
  <c r="L108" i="11"/>
  <c r="M108" i="11"/>
  <c r="K108" i="11"/>
  <c r="T108" i="11"/>
  <c r="U108" i="11"/>
  <c r="S108" i="11"/>
  <c r="H108" i="11"/>
  <c r="N108" i="11"/>
  <c r="P108" i="11"/>
  <c r="F108" i="11"/>
  <c r="T157" i="11"/>
  <c r="Q157" i="11"/>
  <c r="L157" i="11"/>
  <c r="R157" i="11"/>
  <c r="J157" i="11"/>
  <c r="V157" i="11"/>
  <c r="M157" i="11"/>
  <c r="K157" i="11"/>
  <c r="U157" i="11"/>
  <c r="G157" i="11"/>
  <c r="H157" i="11"/>
  <c r="S157" i="11"/>
  <c r="O157" i="11"/>
  <c r="P157" i="11"/>
  <c r="F157" i="11"/>
  <c r="N157" i="11"/>
  <c r="I157" i="11"/>
  <c r="X157" i="11"/>
  <c r="W157" i="11"/>
  <c r="W120" i="11"/>
  <c r="R120" i="11"/>
  <c r="I120" i="11"/>
  <c r="F120" i="11"/>
  <c r="V120" i="11"/>
  <c r="U120" i="11"/>
  <c r="Q120" i="11"/>
  <c r="N120" i="11"/>
  <c r="J120" i="11"/>
  <c r="O120" i="11"/>
  <c r="L120" i="11"/>
  <c r="T120" i="11"/>
  <c r="X120" i="11"/>
  <c r="H120" i="11"/>
  <c r="P120" i="11"/>
  <c r="K120" i="11"/>
  <c r="S120" i="11"/>
  <c r="G120" i="11"/>
  <c r="M120" i="11"/>
  <c r="S95" i="11"/>
  <c r="L95" i="11"/>
  <c r="T95" i="11"/>
  <c r="V95" i="11"/>
  <c r="W95" i="11"/>
  <c r="Q95" i="11"/>
  <c r="R95" i="11"/>
  <c r="M95" i="11"/>
  <c r="G95" i="11"/>
  <c r="K95" i="11"/>
  <c r="U95" i="11"/>
  <c r="O95" i="11"/>
  <c r="F95" i="11"/>
  <c r="X95" i="11"/>
  <c r="P95" i="11"/>
  <c r="J95" i="11"/>
  <c r="N95" i="11"/>
  <c r="I95" i="11"/>
  <c r="H95" i="11"/>
  <c r="T203" i="11"/>
  <c r="W203" i="11"/>
  <c r="V203" i="11"/>
  <c r="N203" i="11"/>
  <c r="J203" i="11"/>
  <c r="G203" i="11"/>
  <c r="F203" i="11"/>
  <c r="L203" i="11"/>
  <c r="U203" i="11"/>
  <c r="I203" i="11"/>
  <c r="K203" i="11"/>
  <c r="X203" i="11"/>
  <c r="P203" i="11"/>
  <c r="R203" i="11"/>
  <c r="S203" i="11"/>
  <c r="Q203" i="11"/>
  <c r="M203" i="11"/>
  <c r="O203" i="11"/>
  <c r="H203" i="11"/>
  <c r="R119" i="11"/>
  <c r="Q119" i="11"/>
  <c r="O119" i="11"/>
  <c r="N119" i="11"/>
  <c r="W119" i="11"/>
  <c r="K119" i="11"/>
  <c r="J119" i="11"/>
  <c r="G119" i="11"/>
  <c r="V119" i="11"/>
  <c r="F119" i="11"/>
  <c r="L119" i="11"/>
  <c r="T119" i="11"/>
  <c r="S119" i="11"/>
  <c r="H119" i="11"/>
  <c r="M119" i="11"/>
  <c r="P119" i="11"/>
  <c r="U119" i="11"/>
  <c r="X119" i="11"/>
  <c r="I119" i="11"/>
  <c r="X223" i="11"/>
  <c r="U223" i="11"/>
  <c r="Q223" i="11"/>
  <c r="V223" i="11"/>
  <c r="I223" i="11"/>
  <c r="L223" i="11"/>
  <c r="T223" i="11"/>
  <c r="W223" i="11"/>
  <c r="F223" i="11"/>
  <c r="S223" i="11"/>
  <c r="H223" i="11"/>
  <c r="O223" i="11"/>
  <c r="G223" i="11"/>
  <c r="K223" i="11"/>
  <c r="R223" i="11"/>
  <c r="N223" i="11"/>
  <c r="J223" i="11"/>
  <c r="M223" i="11"/>
  <c r="P223" i="11"/>
  <c r="T235" i="11"/>
  <c r="O235" i="11"/>
  <c r="W235" i="11"/>
  <c r="P235" i="11"/>
  <c r="H235" i="11"/>
  <c r="V235" i="11"/>
  <c r="X235" i="11"/>
  <c r="L235" i="11"/>
  <c r="K235" i="11"/>
  <c r="U235" i="11"/>
  <c r="R235" i="11"/>
  <c r="N235" i="11"/>
  <c r="S235" i="11"/>
  <c r="I235" i="11"/>
  <c r="G235" i="11"/>
  <c r="J235" i="11"/>
  <c r="F235" i="11"/>
  <c r="M235" i="11"/>
  <c r="Q235" i="11"/>
  <c r="Q192" i="11"/>
  <c r="O192" i="11"/>
  <c r="J192" i="11"/>
  <c r="G192" i="11"/>
  <c r="W192" i="11"/>
  <c r="R192" i="11"/>
  <c r="I192" i="11"/>
  <c r="V192" i="11"/>
  <c r="H192" i="11"/>
  <c r="P192" i="11"/>
  <c r="K192" i="11"/>
  <c r="X192" i="11"/>
  <c r="S192" i="11"/>
  <c r="M192" i="11"/>
  <c r="F192" i="11"/>
  <c r="T192" i="11"/>
  <c r="L192" i="11"/>
  <c r="N192" i="11"/>
  <c r="U192" i="11"/>
  <c r="K202" i="11"/>
  <c r="L202" i="11"/>
  <c r="Q202" i="11"/>
  <c r="G202" i="11"/>
  <c r="N202" i="11"/>
  <c r="H202" i="11"/>
  <c r="S202" i="11"/>
  <c r="I202" i="11"/>
  <c r="J202" i="11"/>
  <c r="M202" i="11"/>
  <c r="V202" i="11"/>
  <c r="P202" i="11"/>
  <c r="X202" i="11"/>
  <c r="T202" i="11"/>
  <c r="W202" i="11"/>
  <c r="U202" i="11"/>
  <c r="F202" i="11"/>
  <c r="O202" i="11"/>
  <c r="R202" i="11"/>
  <c r="I153" i="11"/>
  <c r="H153" i="11"/>
  <c r="F153" i="11"/>
  <c r="V153" i="11"/>
  <c r="Q153" i="11"/>
  <c r="P153" i="11"/>
  <c r="N153" i="11"/>
  <c r="U153" i="11"/>
  <c r="X153" i="11"/>
  <c r="G153" i="11"/>
  <c r="M153" i="11"/>
  <c r="O153" i="11"/>
  <c r="R153" i="11"/>
  <c r="L153" i="11"/>
  <c r="J153" i="11"/>
  <c r="T153" i="11"/>
  <c r="K153" i="11"/>
  <c r="W153" i="11"/>
  <c r="S153" i="11"/>
  <c r="R128" i="11"/>
  <c r="V128" i="11"/>
  <c r="H128" i="11"/>
  <c r="O128" i="11"/>
  <c r="P128" i="11"/>
  <c r="L128" i="11"/>
  <c r="G128" i="11"/>
  <c r="X128" i="11"/>
  <c r="T128" i="11"/>
  <c r="W128" i="11"/>
  <c r="K128" i="11"/>
  <c r="F128" i="11"/>
  <c r="I128" i="11"/>
  <c r="U128" i="11"/>
  <c r="Q128" i="11"/>
  <c r="N128" i="11"/>
  <c r="M128" i="11"/>
  <c r="J128" i="11"/>
  <c r="S128" i="11"/>
  <c r="V81" i="11"/>
  <c r="I81" i="11"/>
  <c r="W81" i="11"/>
  <c r="L81" i="11"/>
  <c r="N81" i="11"/>
  <c r="O81" i="11"/>
  <c r="F81" i="11"/>
  <c r="T81" i="11"/>
  <c r="H81" i="11"/>
  <c r="P81" i="11"/>
  <c r="X81" i="11"/>
  <c r="U81" i="11"/>
  <c r="Q81" i="11"/>
  <c r="J81" i="11"/>
  <c r="G81" i="11"/>
  <c r="S81" i="11"/>
  <c r="M81" i="11"/>
  <c r="R81" i="11"/>
  <c r="K81" i="11"/>
  <c r="J241" i="11"/>
  <c r="O241" i="11"/>
  <c r="R241" i="11"/>
  <c r="X241" i="11"/>
  <c r="H241" i="11"/>
  <c r="G241" i="11"/>
  <c r="Q241" i="11"/>
  <c r="K241" i="11"/>
  <c r="F241" i="11"/>
  <c r="S241" i="11"/>
  <c r="W241" i="11"/>
  <c r="P241" i="11"/>
  <c r="L241" i="11"/>
  <c r="M241" i="11"/>
  <c r="U241" i="11"/>
  <c r="I241" i="11"/>
  <c r="N241" i="11"/>
  <c r="V241" i="11"/>
  <c r="T241" i="11"/>
  <c r="W146" i="11"/>
  <c r="T146" i="11"/>
  <c r="O146" i="11"/>
  <c r="M146" i="11"/>
  <c r="I146" i="11"/>
  <c r="U146" i="11"/>
  <c r="Q146" i="11"/>
  <c r="F146" i="11"/>
  <c r="H146" i="11"/>
  <c r="L146" i="11"/>
  <c r="R146" i="11"/>
  <c r="G146" i="11"/>
  <c r="X146" i="11"/>
  <c r="J146" i="11"/>
  <c r="N146" i="11"/>
  <c r="V146" i="11"/>
  <c r="K146" i="11"/>
  <c r="P146" i="11"/>
  <c r="S146" i="11"/>
  <c r="Q132" i="11"/>
  <c r="J132" i="11"/>
  <c r="I132" i="11"/>
  <c r="R132" i="11"/>
  <c r="V132" i="11"/>
  <c r="L132" i="11"/>
  <c r="M132" i="11"/>
  <c r="N132" i="11"/>
  <c r="T132" i="11"/>
  <c r="U132" i="11"/>
  <c r="H132" i="11"/>
  <c r="O132" i="11"/>
  <c r="G132" i="11"/>
  <c r="P132" i="11"/>
  <c r="F132" i="11"/>
  <c r="W132" i="11"/>
  <c r="X132" i="11"/>
  <c r="K132" i="11"/>
  <c r="S132" i="11"/>
  <c r="W210" i="11"/>
  <c r="F210" i="11"/>
  <c r="H210" i="11"/>
  <c r="N210" i="11"/>
  <c r="K210" i="11"/>
  <c r="O210" i="11"/>
  <c r="M210" i="11"/>
  <c r="V210" i="11"/>
  <c r="S210" i="11"/>
  <c r="R210" i="11"/>
  <c r="X210" i="11"/>
  <c r="Q210" i="11"/>
  <c r="E219" i="11"/>
  <c r="U210" i="11"/>
  <c r="G210" i="11"/>
  <c r="P210" i="11"/>
  <c r="T210" i="11"/>
  <c r="I210" i="11"/>
  <c r="J210" i="11"/>
  <c r="L210" i="11"/>
  <c r="Q142" i="11"/>
  <c r="H142" i="11"/>
  <c r="P142" i="11"/>
  <c r="G142" i="11"/>
  <c r="X142" i="11"/>
  <c r="O142" i="11"/>
  <c r="F142" i="11"/>
  <c r="V142" i="11"/>
  <c r="L142" i="11"/>
  <c r="T142" i="11"/>
  <c r="S142" i="11"/>
  <c r="R142" i="11"/>
  <c r="K142" i="11"/>
  <c r="N142" i="11"/>
  <c r="J142" i="11"/>
  <c r="I142" i="11"/>
  <c r="U142" i="11"/>
  <c r="W142" i="11"/>
  <c r="M142" i="11"/>
  <c r="Q226" i="11"/>
  <c r="I226" i="11"/>
  <c r="X226" i="11"/>
  <c r="R226" i="11"/>
  <c r="J226" i="11"/>
  <c r="K226" i="11"/>
  <c r="L226" i="11"/>
  <c r="V226" i="11"/>
  <c r="G226" i="11"/>
  <c r="P226" i="11"/>
  <c r="U226" i="11"/>
  <c r="N226" i="11"/>
  <c r="H226" i="11"/>
  <c r="S226" i="11"/>
  <c r="T226" i="11"/>
  <c r="O226" i="11"/>
  <c r="W226" i="11"/>
  <c r="M226" i="11"/>
  <c r="F226" i="11"/>
  <c r="L30" i="3"/>
  <c r="E17" i="11"/>
  <c r="J30" i="3"/>
  <c r="E15" i="11"/>
  <c r="E36" i="11"/>
  <c r="I30" i="3"/>
  <c r="E14" i="11"/>
  <c r="J229" i="11"/>
  <c r="K229" i="11"/>
  <c r="F229" i="11"/>
  <c r="S229" i="11"/>
  <c r="I229" i="11"/>
  <c r="M229" i="11"/>
  <c r="G229" i="11"/>
  <c r="T229" i="11"/>
  <c r="P229" i="11"/>
  <c r="Q229" i="11"/>
  <c r="U229" i="11"/>
  <c r="O229" i="11"/>
  <c r="N229" i="11"/>
  <c r="H229" i="11"/>
  <c r="L229" i="11"/>
  <c r="W229" i="11"/>
  <c r="V229" i="11"/>
  <c r="X229" i="11"/>
  <c r="R229" i="11"/>
  <c r="F156" i="11"/>
  <c r="Q156" i="11"/>
  <c r="J156" i="11"/>
  <c r="O156" i="11"/>
  <c r="I156" i="11"/>
  <c r="R156" i="11"/>
  <c r="G156" i="11"/>
  <c r="W156" i="11"/>
  <c r="P156" i="11"/>
  <c r="L156" i="11"/>
  <c r="M156" i="11"/>
  <c r="X156" i="11"/>
  <c r="T156" i="11"/>
  <c r="U156" i="11"/>
  <c r="N156" i="11"/>
  <c r="H156" i="11"/>
  <c r="V156" i="11"/>
  <c r="K156" i="11"/>
  <c r="S156" i="11"/>
  <c r="O162" i="11"/>
  <c r="G162" i="11"/>
  <c r="T162" i="11"/>
  <c r="W162" i="11"/>
  <c r="I162" i="11"/>
  <c r="J162" i="11"/>
  <c r="M162" i="11"/>
  <c r="R162" i="11"/>
  <c r="U162" i="11"/>
  <c r="H162" i="11"/>
  <c r="P162" i="11"/>
  <c r="V162" i="11"/>
  <c r="S162" i="11"/>
  <c r="L162" i="11"/>
  <c r="E171" i="11"/>
  <c r="K162" i="11"/>
  <c r="Q162" i="11"/>
  <c r="X162" i="11"/>
  <c r="F162" i="11"/>
  <c r="N162" i="11"/>
  <c r="W107" i="11"/>
  <c r="L107" i="11"/>
  <c r="V107" i="11"/>
  <c r="K107" i="11"/>
  <c r="T107" i="11"/>
  <c r="J107" i="11"/>
  <c r="R107" i="11"/>
  <c r="G107" i="11"/>
  <c r="F107" i="11"/>
  <c r="Q107" i="11"/>
  <c r="X107" i="11"/>
  <c r="S107" i="11"/>
  <c r="P107" i="11"/>
  <c r="N107" i="11"/>
  <c r="O107" i="11"/>
  <c r="H107" i="11"/>
  <c r="I107" i="11"/>
  <c r="U107" i="11"/>
  <c r="M107" i="11"/>
  <c r="X71" i="11"/>
  <c r="R71" i="11"/>
  <c r="I71" i="11"/>
  <c r="W71" i="11"/>
  <c r="P71" i="11"/>
  <c r="H71" i="11"/>
  <c r="J71" i="11"/>
  <c r="L71" i="11"/>
  <c r="G71" i="11"/>
  <c r="V71" i="11"/>
  <c r="T71" i="11"/>
  <c r="O71" i="11"/>
  <c r="F71" i="11"/>
  <c r="U71" i="11"/>
  <c r="N71" i="11"/>
  <c r="M71" i="11"/>
  <c r="K71" i="11"/>
  <c r="S71" i="11"/>
  <c r="Q71" i="11"/>
  <c r="W84" i="11"/>
  <c r="V84" i="11"/>
  <c r="G84" i="11"/>
  <c r="I84" i="11"/>
  <c r="R84" i="11"/>
  <c r="Q84" i="11"/>
  <c r="H84" i="11"/>
  <c r="N84" i="11"/>
  <c r="P84" i="11"/>
  <c r="X84" i="11"/>
  <c r="K84" i="11"/>
  <c r="M84" i="11"/>
  <c r="J84" i="11"/>
  <c r="O84" i="11"/>
  <c r="S84" i="11"/>
  <c r="L84" i="11"/>
  <c r="U84" i="11"/>
  <c r="F84" i="11"/>
  <c r="T84" i="11"/>
  <c r="K82" i="11"/>
  <c r="W82" i="11"/>
  <c r="J82" i="11"/>
  <c r="H82" i="11"/>
  <c r="T82" i="11"/>
  <c r="I82" i="11"/>
  <c r="S82" i="11"/>
  <c r="Q82" i="11"/>
  <c r="O82" i="11"/>
  <c r="L82" i="11"/>
  <c r="R82" i="11"/>
  <c r="G82" i="11"/>
  <c r="X82" i="11"/>
  <c r="V82" i="11"/>
  <c r="U82" i="11"/>
  <c r="F82" i="11"/>
  <c r="N82" i="11"/>
  <c r="P82" i="11"/>
  <c r="M82" i="11"/>
  <c r="T92" i="11"/>
  <c r="S92" i="11"/>
  <c r="L92" i="11"/>
  <c r="V92" i="11"/>
  <c r="P92" i="11"/>
  <c r="X92" i="11"/>
  <c r="K92" i="11"/>
  <c r="R92" i="11"/>
  <c r="F92" i="11"/>
  <c r="O92" i="11"/>
  <c r="Q92" i="11"/>
  <c r="N92" i="11"/>
  <c r="U92" i="11"/>
  <c r="M92" i="11"/>
  <c r="W92" i="11"/>
  <c r="H92" i="11"/>
  <c r="I92" i="11"/>
  <c r="G92" i="11"/>
  <c r="J92" i="11"/>
  <c r="T103" i="11"/>
  <c r="L103" i="11"/>
  <c r="N103" i="11"/>
  <c r="Q103" i="11"/>
  <c r="W103" i="11"/>
  <c r="I103" i="11"/>
  <c r="F103" i="11"/>
  <c r="R103" i="11"/>
  <c r="G103" i="11"/>
  <c r="K103" i="11"/>
  <c r="X103" i="11"/>
  <c r="M103" i="11"/>
  <c r="P103" i="11"/>
  <c r="H103" i="11"/>
  <c r="V103" i="11"/>
  <c r="J103" i="11"/>
  <c r="U103" i="11"/>
  <c r="O103" i="11"/>
  <c r="S103" i="11"/>
  <c r="Q126" i="11"/>
  <c r="T126" i="11"/>
  <c r="S126" i="11"/>
  <c r="O126" i="11"/>
  <c r="I126" i="11"/>
  <c r="H126" i="11"/>
  <c r="G126" i="11"/>
  <c r="W126" i="11"/>
  <c r="L126" i="11"/>
  <c r="K126" i="11"/>
  <c r="R126" i="11"/>
  <c r="E135" i="11"/>
  <c r="P126" i="11"/>
  <c r="X126" i="11"/>
  <c r="N126" i="11"/>
  <c r="J126" i="11"/>
  <c r="U126" i="11"/>
  <c r="M126" i="11"/>
  <c r="V126" i="11"/>
  <c r="F126" i="11"/>
  <c r="N165" i="11"/>
  <c r="V165" i="11"/>
  <c r="P165" i="11"/>
  <c r="H165" i="11"/>
  <c r="G165" i="11"/>
  <c r="J165" i="11"/>
  <c r="U165" i="11"/>
  <c r="O165" i="11"/>
  <c r="R165" i="11"/>
  <c r="M165" i="11"/>
  <c r="F165" i="11"/>
  <c r="W165" i="11"/>
  <c r="L165" i="11"/>
  <c r="T165" i="11"/>
  <c r="Q165" i="11"/>
  <c r="K165" i="11"/>
  <c r="X165" i="11"/>
  <c r="I165" i="11"/>
  <c r="S165" i="11"/>
  <c r="L133" i="11"/>
  <c r="Q133" i="11"/>
  <c r="T133" i="11"/>
  <c r="J133" i="11"/>
  <c r="V133" i="11"/>
  <c r="R133" i="11"/>
  <c r="I133" i="11"/>
  <c r="G133" i="11"/>
  <c r="H133" i="11"/>
  <c r="M133" i="11"/>
  <c r="O133" i="11"/>
  <c r="P133" i="11"/>
  <c r="K133" i="11"/>
  <c r="F133" i="11"/>
  <c r="N133" i="11"/>
  <c r="S133" i="11"/>
  <c r="X133" i="11"/>
  <c r="U133" i="11"/>
  <c r="W133" i="11"/>
  <c r="E55" i="11"/>
  <c r="E59" i="11"/>
  <c r="T198" i="11"/>
  <c r="I198" i="11"/>
  <c r="K198" i="11"/>
  <c r="U198" i="11"/>
  <c r="Q198" i="11"/>
  <c r="S198" i="11"/>
  <c r="F198" i="11"/>
  <c r="X198" i="11"/>
  <c r="E207" i="11"/>
  <c r="O198" i="11"/>
  <c r="G198" i="11"/>
  <c r="W198" i="11"/>
  <c r="N198" i="11"/>
  <c r="H198" i="11"/>
  <c r="R198" i="11"/>
  <c r="P198" i="11"/>
  <c r="V198" i="11"/>
  <c r="M198" i="11"/>
  <c r="L198" i="11"/>
  <c r="J198" i="11"/>
  <c r="V237" i="11"/>
  <c r="S237" i="11"/>
  <c r="N237" i="11"/>
  <c r="J237" i="11"/>
  <c r="F237" i="11"/>
  <c r="R237" i="11"/>
  <c r="L237" i="11"/>
  <c r="K237" i="11"/>
  <c r="O237" i="11"/>
  <c r="X237" i="11"/>
  <c r="Q237" i="11"/>
  <c r="W237" i="11"/>
  <c r="M237" i="11"/>
  <c r="T237" i="11"/>
  <c r="H237" i="11"/>
  <c r="U237" i="11"/>
  <c r="P237" i="11"/>
  <c r="I237" i="11"/>
  <c r="G237" i="11"/>
  <c r="E43" i="11"/>
  <c r="E41" i="11"/>
  <c r="E53" i="11"/>
  <c r="K30" i="3"/>
  <c r="E16" i="11"/>
  <c r="H11" i="6"/>
  <c r="H11" i="5"/>
  <c r="V211" i="11"/>
  <c r="K211" i="11"/>
  <c r="P211" i="11"/>
  <c r="H211" i="11"/>
  <c r="T211" i="11"/>
  <c r="F211" i="11"/>
  <c r="I211" i="11"/>
  <c r="U211" i="11"/>
  <c r="Q211" i="11"/>
  <c r="R211" i="11"/>
  <c r="N211" i="11"/>
  <c r="S211" i="11"/>
  <c r="W211" i="11"/>
  <c r="J211" i="11"/>
  <c r="O211" i="11"/>
  <c r="L211" i="11"/>
  <c r="G211" i="11"/>
  <c r="X211" i="11"/>
  <c r="M211" i="11"/>
  <c r="V175" i="11"/>
  <c r="X175" i="11"/>
  <c r="J175" i="11"/>
  <c r="F175" i="11"/>
  <c r="T175" i="11"/>
  <c r="U175" i="11"/>
  <c r="R175" i="11"/>
  <c r="H175" i="11"/>
  <c r="P175" i="11"/>
  <c r="N175" i="11"/>
  <c r="W175" i="11"/>
  <c r="Q175" i="11"/>
  <c r="M175" i="11"/>
  <c r="S175" i="11"/>
  <c r="G175" i="11"/>
  <c r="L175" i="11"/>
  <c r="O175" i="11"/>
  <c r="K175" i="11"/>
  <c r="I175" i="11"/>
  <c r="O144" i="11"/>
  <c r="Q144" i="11"/>
  <c r="W144" i="11"/>
  <c r="X144" i="11"/>
  <c r="R144" i="11"/>
  <c r="F144" i="11"/>
  <c r="I144" i="11"/>
  <c r="M144" i="11"/>
  <c r="N144" i="11"/>
  <c r="L144" i="11"/>
  <c r="U144" i="11"/>
  <c r="V144" i="11"/>
  <c r="H144" i="11"/>
  <c r="P144" i="11"/>
  <c r="K144" i="11"/>
  <c r="T144" i="11"/>
  <c r="J144" i="11"/>
  <c r="S144" i="11"/>
  <c r="G144" i="11"/>
  <c r="T102" i="11"/>
  <c r="M102" i="11"/>
  <c r="U102" i="11"/>
  <c r="W102" i="11"/>
  <c r="K102" i="11"/>
  <c r="S102" i="11"/>
  <c r="E111" i="11"/>
  <c r="L102" i="11"/>
  <c r="F102" i="11"/>
  <c r="P102" i="11"/>
  <c r="N102" i="11"/>
  <c r="X102" i="11"/>
  <c r="G102" i="11"/>
  <c r="J102" i="11"/>
  <c r="V102" i="11"/>
  <c r="I102" i="11"/>
  <c r="O102" i="11"/>
  <c r="Q102" i="11"/>
  <c r="R102" i="11"/>
  <c r="H102" i="11"/>
  <c r="S131" i="11"/>
  <c r="I131" i="11"/>
  <c r="R131" i="11"/>
  <c r="H131" i="11"/>
  <c r="P131" i="11"/>
  <c r="G131" i="11"/>
  <c r="X131" i="11"/>
  <c r="N131" i="11"/>
  <c r="Q131" i="11"/>
  <c r="L131" i="11"/>
  <c r="K131" i="11"/>
  <c r="J131" i="11"/>
  <c r="W131" i="11"/>
  <c r="F131" i="11"/>
  <c r="V131" i="11"/>
  <c r="O131" i="11"/>
  <c r="T131" i="11"/>
  <c r="M131" i="11"/>
  <c r="U131" i="11"/>
  <c r="T78" i="11"/>
  <c r="U78" i="11"/>
  <c r="F78" i="11"/>
  <c r="W78" i="11"/>
  <c r="E87" i="11"/>
  <c r="G78" i="11"/>
  <c r="N78" i="11"/>
  <c r="H78" i="11"/>
  <c r="O78" i="11"/>
  <c r="L78" i="11"/>
  <c r="V78" i="11"/>
  <c r="P78" i="11"/>
  <c r="M78" i="11"/>
  <c r="Q78" i="11"/>
  <c r="J78" i="11"/>
  <c r="X78" i="11"/>
  <c r="I78" i="11"/>
  <c r="R78" i="11"/>
  <c r="S78" i="11"/>
  <c r="K78" i="11"/>
  <c r="R205" i="11"/>
  <c r="T205" i="11"/>
  <c r="Q205" i="11"/>
  <c r="F205" i="11"/>
  <c r="W205" i="11"/>
  <c r="X205" i="11"/>
  <c r="L205" i="11"/>
  <c r="M205" i="11"/>
  <c r="N205" i="11"/>
  <c r="U205" i="11"/>
  <c r="V205" i="11"/>
  <c r="J205" i="11"/>
  <c r="S205" i="11"/>
  <c r="I205" i="11"/>
  <c r="K205" i="11"/>
  <c r="O205" i="11"/>
  <c r="P205" i="11"/>
  <c r="G205" i="11"/>
  <c r="H205" i="11"/>
  <c r="P130" i="11"/>
  <c r="O130" i="11"/>
  <c r="L130" i="11"/>
  <c r="H130" i="11"/>
  <c r="G130" i="11"/>
  <c r="X130" i="11"/>
  <c r="W130" i="11"/>
  <c r="T130" i="11"/>
  <c r="S130" i="11"/>
  <c r="K130" i="11"/>
  <c r="R130" i="11"/>
  <c r="M130" i="11"/>
  <c r="I130" i="11"/>
  <c r="U130" i="11"/>
  <c r="N130" i="11"/>
  <c r="F130" i="11"/>
  <c r="V130" i="11"/>
  <c r="Q130" i="11"/>
  <c r="J130" i="11"/>
  <c r="P96" i="11"/>
  <c r="O96" i="11"/>
  <c r="J96" i="11"/>
  <c r="H96" i="11"/>
  <c r="I96" i="11"/>
  <c r="X96" i="11"/>
  <c r="G96" i="11"/>
  <c r="V96" i="11"/>
  <c r="R96" i="11"/>
  <c r="Q96" i="11"/>
  <c r="W96" i="11"/>
  <c r="S96" i="11"/>
  <c r="L96" i="11"/>
  <c r="M96" i="11"/>
  <c r="T96" i="11"/>
  <c r="U96" i="11"/>
  <c r="F96" i="11"/>
  <c r="N96" i="11"/>
  <c r="K96" i="11"/>
  <c r="R217" i="11"/>
  <c r="T217" i="11"/>
  <c r="Q217" i="11"/>
  <c r="H217" i="11"/>
  <c r="F217" i="11"/>
  <c r="M217" i="11"/>
  <c r="P217" i="11"/>
  <c r="K217" i="11"/>
  <c r="N217" i="11"/>
  <c r="U217" i="11"/>
  <c r="X217" i="11"/>
  <c r="J217" i="11"/>
  <c r="W217" i="11"/>
  <c r="I217" i="11"/>
  <c r="S217" i="11"/>
  <c r="G217" i="11"/>
  <c r="L217" i="11"/>
  <c r="V217" i="11"/>
  <c r="O217" i="11"/>
  <c r="K190" i="11"/>
  <c r="L190" i="11"/>
  <c r="R190" i="11"/>
  <c r="G190" i="11"/>
  <c r="S190" i="11"/>
  <c r="O190" i="11"/>
  <c r="F190" i="11"/>
  <c r="N190" i="11"/>
  <c r="H190" i="11"/>
  <c r="Q190" i="11"/>
  <c r="T190" i="11"/>
  <c r="U190" i="11"/>
  <c r="M190" i="11"/>
  <c r="J190" i="11"/>
  <c r="X190" i="11"/>
  <c r="W190" i="11"/>
  <c r="V190" i="11"/>
  <c r="P190" i="11"/>
  <c r="I190" i="11"/>
  <c r="T222" i="11"/>
  <c r="N222" i="11"/>
  <c r="V222" i="11"/>
  <c r="I222" i="11"/>
  <c r="K222" i="11"/>
  <c r="H222" i="11"/>
  <c r="Q222" i="11"/>
  <c r="E231" i="11"/>
  <c r="S222" i="11"/>
  <c r="L222" i="11"/>
  <c r="W222" i="11"/>
  <c r="R222" i="11"/>
  <c r="X222" i="11"/>
  <c r="G222" i="11"/>
  <c r="U222" i="11"/>
  <c r="M222" i="11"/>
  <c r="F222" i="11"/>
  <c r="O222" i="11"/>
  <c r="J222" i="11"/>
  <c r="P222" i="11"/>
  <c r="T70" i="11"/>
  <c r="X70" i="11"/>
  <c r="J70" i="11"/>
  <c r="S70" i="11"/>
  <c r="G70" i="11"/>
  <c r="F70" i="11"/>
  <c r="R70" i="11"/>
  <c r="L70" i="11"/>
  <c r="O70" i="11"/>
  <c r="V70" i="11"/>
  <c r="N70" i="11"/>
  <c r="W70" i="11"/>
  <c r="I70" i="11"/>
  <c r="U70" i="11"/>
  <c r="H70" i="11"/>
  <c r="M70" i="11"/>
  <c r="K70" i="11"/>
  <c r="Q70" i="11"/>
  <c r="P70" i="11"/>
  <c r="S140" i="11"/>
  <c r="K140" i="11"/>
  <c r="R140" i="11"/>
  <c r="T140" i="11"/>
  <c r="H140" i="11"/>
  <c r="P140" i="11"/>
  <c r="X140" i="11"/>
  <c r="I140" i="11"/>
  <c r="F140" i="11"/>
  <c r="Q140" i="11"/>
  <c r="M140" i="11"/>
  <c r="W140" i="11"/>
  <c r="N140" i="11"/>
  <c r="U140" i="11"/>
  <c r="L140" i="11"/>
  <c r="G140" i="11"/>
  <c r="O140" i="11"/>
  <c r="J140" i="11"/>
  <c r="V140" i="11"/>
  <c r="K200" i="11"/>
  <c r="V200" i="11"/>
  <c r="H200" i="11"/>
  <c r="I200" i="11"/>
  <c r="R200" i="11"/>
  <c r="L200" i="11"/>
  <c r="O200" i="11"/>
  <c r="X200" i="11"/>
  <c r="M200" i="11"/>
  <c r="J200" i="11"/>
  <c r="U200" i="11"/>
  <c r="Q200" i="11"/>
  <c r="N200" i="11"/>
  <c r="P200" i="11"/>
  <c r="W200" i="11"/>
  <c r="F200" i="11"/>
  <c r="S200" i="11"/>
  <c r="G200" i="11"/>
  <c r="T200" i="11"/>
  <c r="P118" i="11"/>
  <c r="G118" i="11"/>
  <c r="X118" i="11"/>
  <c r="O118" i="11"/>
  <c r="F118" i="11"/>
  <c r="W118" i="11"/>
  <c r="N118" i="11"/>
  <c r="U118" i="11"/>
  <c r="T118" i="11"/>
  <c r="K118" i="11"/>
  <c r="J118" i="11"/>
  <c r="I118" i="11"/>
  <c r="H118" i="11"/>
  <c r="V118" i="11"/>
  <c r="S118" i="11"/>
  <c r="L118" i="11"/>
  <c r="Q118" i="11"/>
  <c r="R118" i="11"/>
  <c r="M118" i="11"/>
  <c r="J225" i="11"/>
  <c r="I225" i="11"/>
  <c r="W225" i="11"/>
  <c r="G225" i="11"/>
  <c r="R225" i="11"/>
  <c r="U225" i="11"/>
  <c r="O225" i="11"/>
  <c r="V225" i="11"/>
  <c r="Q225" i="11"/>
  <c r="N225" i="11"/>
  <c r="F225" i="11"/>
  <c r="K225" i="11"/>
  <c r="H225" i="11"/>
  <c r="S225" i="11"/>
  <c r="X225" i="11"/>
  <c r="T225" i="11"/>
  <c r="M225" i="11"/>
  <c r="P225" i="11"/>
  <c r="L225" i="11"/>
  <c r="S152" i="11"/>
  <c r="K152" i="11"/>
  <c r="R152" i="11"/>
  <c r="L152" i="11"/>
  <c r="V152" i="11"/>
  <c r="M152" i="11"/>
  <c r="T152" i="11"/>
  <c r="H152" i="11"/>
  <c r="J152" i="11"/>
  <c r="U152" i="11"/>
  <c r="G152" i="11"/>
  <c r="P152" i="11"/>
  <c r="O152" i="11"/>
  <c r="X152" i="11"/>
  <c r="F152" i="11"/>
  <c r="I152" i="11"/>
  <c r="W152" i="11"/>
  <c r="Q152" i="11"/>
  <c r="N152" i="11"/>
  <c r="T234" i="11"/>
  <c r="F234" i="11"/>
  <c r="G234" i="11"/>
  <c r="N234" i="11"/>
  <c r="O234" i="11"/>
  <c r="I234" i="11"/>
  <c r="E243" i="11"/>
  <c r="V234" i="11"/>
  <c r="W234" i="11"/>
  <c r="H234" i="11"/>
  <c r="Q234" i="11"/>
  <c r="J234" i="11"/>
  <c r="K234" i="11"/>
  <c r="X234" i="11"/>
  <c r="U234" i="11"/>
  <c r="S234" i="11"/>
  <c r="R234" i="11"/>
  <c r="M234" i="11"/>
  <c r="P234" i="11"/>
  <c r="L234" i="11"/>
  <c r="H139" i="11"/>
  <c r="R139" i="11"/>
  <c r="N139" i="11"/>
  <c r="X139" i="11"/>
  <c r="K139" i="11"/>
  <c r="V139" i="11"/>
  <c r="S139" i="11"/>
  <c r="L139" i="11"/>
  <c r="J139" i="11"/>
  <c r="W139" i="11"/>
  <c r="T139" i="11"/>
  <c r="Q139" i="11"/>
  <c r="M139" i="11"/>
  <c r="O139" i="11"/>
  <c r="F139" i="11"/>
  <c r="U139" i="11"/>
  <c r="G139" i="11"/>
  <c r="I139" i="11"/>
  <c r="P139" i="11"/>
  <c r="E42" i="11"/>
  <c r="E32" i="11"/>
  <c r="T186" i="11"/>
  <c r="G186" i="11"/>
  <c r="Q186" i="11"/>
  <c r="E195" i="11"/>
  <c r="K186" i="11"/>
  <c r="F186" i="11"/>
  <c r="O186" i="11"/>
  <c r="J186" i="11"/>
  <c r="S186" i="11"/>
  <c r="N186" i="11"/>
  <c r="H186" i="11"/>
  <c r="R186" i="11"/>
  <c r="M186" i="11"/>
  <c r="W186" i="11"/>
  <c r="X186" i="11"/>
  <c r="U186" i="11"/>
  <c r="L186" i="11"/>
  <c r="I186" i="11"/>
  <c r="V186" i="11"/>
  <c r="P186" i="11"/>
  <c r="T150" i="11"/>
  <c r="G150" i="11"/>
  <c r="L150" i="11"/>
  <c r="W150" i="11"/>
  <c r="K150" i="11"/>
  <c r="H150" i="11"/>
  <c r="E159" i="11"/>
  <c r="S150" i="11"/>
  <c r="N150" i="11"/>
  <c r="I150" i="11"/>
  <c r="J150" i="11"/>
  <c r="O150" i="11"/>
  <c r="M150" i="11"/>
  <c r="Q150" i="11"/>
  <c r="U150" i="11"/>
  <c r="R150" i="11"/>
  <c r="V150" i="11"/>
  <c r="X150" i="11"/>
  <c r="F150" i="11"/>
  <c r="P150" i="11"/>
  <c r="R85" i="11"/>
  <c r="T85" i="11"/>
  <c r="J85" i="11"/>
  <c r="Q85" i="11"/>
  <c r="L85" i="11"/>
  <c r="I85" i="11"/>
  <c r="K85" i="11"/>
  <c r="U85" i="11"/>
  <c r="V85" i="11"/>
  <c r="O85" i="11"/>
  <c r="X85" i="11"/>
  <c r="H85" i="11"/>
  <c r="M85" i="11"/>
  <c r="F85" i="11"/>
  <c r="P85" i="11"/>
  <c r="G85" i="11"/>
  <c r="W85" i="11"/>
  <c r="N85" i="11"/>
  <c r="S85" i="11"/>
  <c r="Q204" i="11"/>
  <c r="G204" i="11"/>
  <c r="W204" i="11"/>
  <c r="R204" i="11"/>
  <c r="J204" i="11"/>
  <c r="H204" i="11"/>
  <c r="P204" i="11"/>
  <c r="O204" i="11"/>
  <c r="T204" i="11"/>
  <c r="U204" i="11"/>
  <c r="I204" i="11"/>
  <c r="V204" i="11"/>
  <c r="K204" i="11"/>
  <c r="S204" i="11"/>
  <c r="F204" i="11"/>
  <c r="L204" i="11"/>
  <c r="M204" i="11"/>
  <c r="X204" i="11"/>
  <c r="N204" i="11"/>
  <c r="X213" i="11"/>
  <c r="U213" i="11"/>
  <c r="H213" i="11"/>
  <c r="L213" i="11"/>
  <c r="J213" i="11"/>
  <c r="M213" i="11"/>
  <c r="P213" i="11"/>
  <c r="G213" i="11"/>
  <c r="V213" i="11"/>
  <c r="R213" i="11"/>
  <c r="T213" i="11"/>
  <c r="K213" i="11"/>
  <c r="I213" i="11"/>
  <c r="O213" i="11"/>
  <c r="F213" i="11"/>
  <c r="N213" i="11"/>
  <c r="Q213" i="11"/>
  <c r="S213" i="11"/>
  <c r="W213" i="11"/>
  <c r="P69" i="11"/>
  <c r="V69" i="11"/>
  <c r="Q69" i="11"/>
  <c r="H69" i="11"/>
  <c r="X69" i="11"/>
  <c r="I69" i="11"/>
  <c r="R69" i="11"/>
  <c r="S69" i="11"/>
  <c r="M69" i="11"/>
  <c r="F69" i="11"/>
  <c r="U69" i="11"/>
  <c r="O69" i="11"/>
  <c r="K69" i="11"/>
  <c r="G69" i="11"/>
  <c r="L69" i="11"/>
  <c r="T69" i="11"/>
  <c r="W69" i="11"/>
  <c r="J69" i="11"/>
  <c r="N69" i="11"/>
  <c r="T181" i="11"/>
  <c r="R181" i="11"/>
  <c r="L181" i="11"/>
  <c r="Q181" i="11"/>
  <c r="J181" i="11"/>
  <c r="K181" i="11"/>
  <c r="F181" i="11"/>
  <c r="G181" i="11"/>
  <c r="H181" i="11"/>
  <c r="I181" i="11"/>
  <c r="M181" i="11"/>
  <c r="O181" i="11"/>
  <c r="P181" i="11"/>
  <c r="U181" i="11"/>
  <c r="W181" i="11"/>
  <c r="X181" i="11"/>
  <c r="V181" i="11"/>
  <c r="N181" i="11"/>
  <c r="S181" i="11"/>
  <c r="W216" i="11"/>
  <c r="R216" i="11"/>
  <c r="O216" i="11"/>
  <c r="G216" i="11"/>
  <c r="V216" i="11"/>
  <c r="Q216" i="11"/>
  <c r="P216" i="11"/>
  <c r="S216" i="11"/>
  <c r="X216" i="11"/>
  <c r="L216" i="11"/>
  <c r="J216" i="11"/>
  <c r="T216" i="11"/>
  <c r="I216" i="11"/>
  <c r="N216" i="11"/>
  <c r="F216" i="11"/>
  <c r="M216" i="11"/>
  <c r="H216" i="11"/>
  <c r="U216" i="11"/>
  <c r="K216" i="11"/>
  <c r="G83" i="11"/>
  <c r="L83" i="11"/>
  <c r="V83" i="11"/>
  <c r="N83" i="11"/>
  <c r="P83" i="11"/>
  <c r="J83" i="11"/>
  <c r="T83" i="11"/>
  <c r="S83" i="11"/>
  <c r="X83" i="11"/>
  <c r="I83" i="11"/>
  <c r="R83" i="11"/>
  <c r="W83" i="11"/>
  <c r="Q83" i="11"/>
  <c r="O83" i="11"/>
  <c r="F83" i="11"/>
  <c r="M83" i="11"/>
  <c r="K83" i="11"/>
  <c r="H83" i="11"/>
  <c r="U83" i="11"/>
  <c r="X93" i="11"/>
  <c r="L93" i="11"/>
  <c r="T93" i="11"/>
  <c r="W93" i="11"/>
  <c r="I93" i="11"/>
  <c r="V93" i="11"/>
  <c r="H93" i="11"/>
  <c r="G93" i="11"/>
  <c r="U93" i="11"/>
  <c r="O93" i="11"/>
  <c r="N93" i="11"/>
  <c r="F93" i="11"/>
  <c r="Q93" i="11"/>
  <c r="P93" i="11"/>
  <c r="J93" i="11"/>
  <c r="R93" i="11"/>
  <c r="K93" i="11"/>
  <c r="S93" i="11"/>
  <c r="M93" i="11"/>
  <c r="R178" i="11"/>
  <c r="S178" i="11"/>
  <c r="O178" i="11"/>
  <c r="G178" i="11"/>
  <c r="K178" i="11"/>
  <c r="V178" i="11"/>
  <c r="P178" i="11"/>
  <c r="L178" i="11"/>
  <c r="X178" i="11"/>
  <c r="Q178" i="11"/>
  <c r="J178" i="11"/>
  <c r="T178" i="11"/>
  <c r="I178" i="11"/>
  <c r="M178" i="11"/>
  <c r="U178" i="11"/>
  <c r="N178" i="11"/>
  <c r="H178" i="11"/>
  <c r="W178" i="11"/>
  <c r="F178" i="11"/>
  <c r="X189" i="11"/>
  <c r="L189" i="11"/>
  <c r="W189" i="11"/>
  <c r="I189" i="11"/>
  <c r="O189" i="11"/>
  <c r="S189" i="11"/>
  <c r="U189" i="11"/>
  <c r="P189" i="11"/>
  <c r="F189" i="11"/>
  <c r="M189" i="11"/>
  <c r="J189" i="11"/>
  <c r="R189" i="11"/>
  <c r="G189" i="11"/>
  <c r="V189" i="11"/>
  <c r="T189" i="11"/>
  <c r="N189" i="11"/>
  <c r="Q189" i="11"/>
  <c r="K189" i="11"/>
  <c r="H189" i="11"/>
  <c r="S116" i="11"/>
  <c r="K116" i="11"/>
  <c r="R116" i="11"/>
  <c r="F116" i="11"/>
  <c r="I116" i="11"/>
  <c r="N116" i="11"/>
  <c r="H116" i="11"/>
  <c r="Q116" i="11"/>
  <c r="V116" i="11"/>
  <c r="G116" i="11"/>
  <c r="P116" i="11"/>
  <c r="T116" i="11"/>
  <c r="U116" i="11"/>
  <c r="W116" i="11"/>
  <c r="X116" i="11"/>
  <c r="J116" i="11"/>
  <c r="M116" i="11"/>
  <c r="L116" i="11"/>
  <c r="O116" i="11"/>
  <c r="T230" i="11"/>
  <c r="F230" i="11"/>
  <c r="W230" i="11"/>
  <c r="U230" i="11"/>
  <c r="I230" i="11"/>
  <c r="S230" i="11"/>
  <c r="N230" i="11"/>
  <c r="Q230" i="11"/>
  <c r="M230" i="11"/>
  <c r="L230" i="11"/>
  <c r="V230" i="11"/>
  <c r="P230" i="11"/>
  <c r="J230" i="11"/>
  <c r="O230" i="11"/>
  <c r="K230" i="11"/>
  <c r="X230" i="11"/>
  <c r="R230" i="11"/>
  <c r="H230" i="11"/>
  <c r="G230" i="11"/>
  <c r="S80" i="11"/>
  <c r="K80" i="11"/>
  <c r="R80" i="11"/>
  <c r="G80" i="11"/>
  <c r="O80" i="11"/>
  <c r="H80" i="11"/>
  <c r="U80" i="11"/>
  <c r="W80" i="11"/>
  <c r="P80" i="11"/>
  <c r="X80" i="11"/>
  <c r="M80" i="11"/>
  <c r="J80" i="11"/>
  <c r="I80" i="11"/>
  <c r="F80" i="11"/>
  <c r="T80" i="11"/>
  <c r="V80" i="11"/>
  <c r="L80" i="11"/>
  <c r="Q80" i="11"/>
  <c r="N80" i="11"/>
  <c r="T110" i="11"/>
  <c r="M110" i="11"/>
  <c r="Q110" i="11"/>
  <c r="L110" i="11"/>
  <c r="U110" i="11"/>
  <c r="H110" i="11"/>
  <c r="P110" i="11"/>
  <c r="F110" i="11"/>
  <c r="X110" i="11"/>
  <c r="W110" i="11"/>
  <c r="J110" i="11"/>
  <c r="K110" i="11"/>
  <c r="G110" i="11"/>
  <c r="I110" i="11"/>
  <c r="O110" i="11"/>
  <c r="R110" i="11"/>
  <c r="V110" i="11"/>
  <c r="S110" i="11"/>
  <c r="N110" i="11"/>
  <c r="T74" i="11"/>
  <c r="H74" i="11"/>
  <c r="S74" i="11"/>
  <c r="P74" i="11"/>
  <c r="N74" i="11"/>
  <c r="X74" i="11"/>
  <c r="V74" i="11"/>
  <c r="J74" i="11"/>
  <c r="G74" i="11"/>
  <c r="F74" i="11"/>
  <c r="I74" i="11"/>
  <c r="R74" i="11"/>
  <c r="L74" i="11"/>
  <c r="M74" i="11"/>
  <c r="Q74" i="11"/>
  <c r="U74" i="11"/>
  <c r="W74" i="11"/>
  <c r="O74" i="11"/>
  <c r="K74" i="11"/>
  <c r="E57" i="11"/>
  <c r="X67" i="11"/>
  <c r="I67" i="11"/>
  <c r="R67" i="11"/>
  <c r="T67" i="11"/>
  <c r="F67" i="11"/>
  <c r="V67" i="11"/>
  <c r="K67" i="11"/>
  <c r="G67" i="11"/>
  <c r="N67" i="11"/>
  <c r="J67" i="11"/>
  <c r="S67" i="11"/>
  <c r="O67" i="11"/>
  <c r="Q67" i="11"/>
  <c r="U67" i="11"/>
  <c r="W67" i="11"/>
  <c r="M67" i="11"/>
  <c r="H67" i="11"/>
  <c r="L67" i="11"/>
  <c r="P67" i="11"/>
  <c r="E37" i="11"/>
  <c r="E56" i="11"/>
  <c r="E30" i="11"/>
  <c r="E40" i="11"/>
  <c r="E24" i="11"/>
  <c r="R212" i="11"/>
  <c r="F212" i="11"/>
  <c r="U212" i="11"/>
  <c r="P212" i="11"/>
  <c r="N212" i="11"/>
  <c r="X212" i="11"/>
  <c r="V212" i="11"/>
  <c r="S212" i="11"/>
  <c r="G212" i="11"/>
  <c r="T212" i="11"/>
  <c r="Q212" i="11"/>
  <c r="O212" i="11"/>
  <c r="W212" i="11"/>
  <c r="M212" i="11"/>
  <c r="H212" i="11"/>
  <c r="J212" i="11"/>
  <c r="I212" i="11"/>
  <c r="L212" i="11"/>
  <c r="K212" i="11"/>
  <c r="L66" i="11"/>
  <c r="S66" i="11"/>
  <c r="T66" i="11"/>
  <c r="F66" i="11"/>
  <c r="O66" i="11"/>
  <c r="N66" i="11"/>
  <c r="W66" i="11"/>
  <c r="K66" i="11"/>
  <c r="V66" i="11"/>
  <c r="M66" i="11"/>
  <c r="I66" i="11"/>
  <c r="X66" i="11"/>
  <c r="J66" i="11"/>
  <c r="H66" i="11"/>
  <c r="P66" i="11"/>
  <c r="Q66" i="11"/>
  <c r="U66" i="11"/>
  <c r="E75" i="11"/>
  <c r="R66" i="11"/>
  <c r="G66" i="11"/>
  <c r="W239" i="11"/>
  <c r="L239" i="11"/>
  <c r="T239" i="11"/>
  <c r="K239" i="11"/>
  <c r="S239" i="11"/>
  <c r="J239" i="11"/>
  <c r="Q239" i="11"/>
  <c r="H239" i="11"/>
  <c r="P239" i="11"/>
  <c r="O239" i="11"/>
  <c r="N239" i="11"/>
  <c r="G239" i="11"/>
  <c r="I239" i="11"/>
  <c r="F239" i="11"/>
  <c r="V239" i="11"/>
  <c r="R239" i="11"/>
  <c r="X239" i="11"/>
  <c r="U239" i="11"/>
  <c r="M239" i="11"/>
  <c r="Q109" i="11"/>
  <c r="R109" i="11"/>
  <c r="J109" i="11"/>
  <c r="U109" i="11"/>
  <c r="K109" i="11"/>
  <c r="S109" i="11"/>
  <c r="L109" i="11"/>
  <c r="T109" i="11"/>
  <c r="G109" i="11"/>
  <c r="H109" i="11"/>
  <c r="V109" i="11"/>
  <c r="W109" i="11"/>
  <c r="M109" i="11"/>
  <c r="P109" i="11"/>
  <c r="X109" i="11"/>
  <c r="F109" i="11"/>
  <c r="N109" i="11"/>
  <c r="O109" i="11"/>
  <c r="I109" i="11"/>
  <c r="T158" i="11"/>
  <c r="I158" i="11"/>
  <c r="G158" i="11"/>
  <c r="Q158" i="11"/>
  <c r="M158" i="11"/>
  <c r="H158" i="11"/>
  <c r="V158" i="11"/>
  <c r="R158" i="11"/>
  <c r="S158" i="11"/>
  <c r="P158" i="11"/>
  <c r="J158" i="11"/>
  <c r="U158" i="11"/>
  <c r="X158" i="11"/>
  <c r="L158" i="11"/>
  <c r="F158" i="11"/>
  <c r="O158" i="11"/>
  <c r="N158" i="11"/>
  <c r="K158" i="11"/>
  <c r="W158" i="11"/>
  <c r="P228" i="11"/>
  <c r="O228" i="11"/>
  <c r="K228" i="11"/>
  <c r="F228" i="11"/>
  <c r="S228" i="11"/>
  <c r="R228" i="11"/>
  <c r="V228" i="11"/>
  <c r="L228" i="11"/>
  <c r="G228" i="11"/>
  <c r="T228" i="11"/>
  <c r="W228" i="11"/>
  <c r="I228" i="11"/>
  <c r="M228" i="11"/>
  <c r="J228" i="11"/>
  <c r="H228" i="11"/>
  <c r="X228" i="11"/>
  <c r="N228" i="11"/>
  <c r="Q228" i="11"/>
  <c r="U228" i="11"/>
  <c r="O182" i="11"/>
  <c r="W182" i="11"/>
  <c r="G182" i="11"/>
  <c r="T182" i="11"/>
  <c r="N182" i="11"/>
  <c r="H182" i="11"/>
  <c r="I182" i="11"/>
  <c r="J182" i="11"/>
  <c r="K182" i="11"/>
  <c r="M182" i="11"/>
  <c r="V182" i="11"/>
  <c r="P182" i="11"/>
  <c r="Q182" i="11"/>
  <c r="R182" i="11"/>
  <c r="S182" i="11"/>
  <c r="U182" i="11"/>
  <c r="X182" i="11"/>
  <c r="L182" i="11"/>
  <c r="F182" i="11"/>
  <c r="T227" i="11"/>
  <c r="U227" i="11"/>
  <c r="S227" i="11"/>
  <c r="N227" i="11"/>
  <c r="O227" i="11"/>
  <c r="J227" i="11"/>
  <c r="V227" i="11"/>
  <c r="W227" i="11"/>
  <c r="R227" i="11"/>
  <c r="H227" i="11"/>
  <c r="P227" i="11"/>
  <c r="I227" i="11"/>
  <c r="K227" i="11"/>
  <c r="L227" i="11"/>
  <c r="M227" i="11"/>
  <c r="F227" i="11"/>
  <c r="G227" i="11"/>
  <c r="X227" i="11"/>
  <c r="Q227" i="11"/>
  <c r="R193" i="11"/>
  <c r="T193" i="11"/>
  <c r="L193" i="11"/>
  <c r="M193" i="11"/>
  <c r="G193" i="11"/>
  <c r="P193" i="11"/>
  <c r="U193" i="11"/>
  <c r="O193" i="11"/>
  <c r="X193" i="11"/>
  <c r="W193" i="11"/>
  <c r="V193" i="11"/>
  <c r="K193" i="11"/>
  <c r="F193" i="11"/>
  <c r="J193" i="11"/>
  <c r="H193" i="11"/>
  <c r="I193" i="11"/>
  <c r="N193" i="11"/>
  <c r="Q193" i="11"/>
  <c r="S193" i="11"/>
  <c r="Q141" i="11"/>
  <c r="P141" i="11"/>
  <c r="N141" i="11"/>
  <c r="X141" i="11"/>
  <c r="K141" i="11"/>
  <c r="V141" i="11"/>
  <c r="T141" i="11"/>
  <c r="S141" i="11"/>
  <c r="L141" i="11"/>
  <c r="H141" i="11"/>
  <c r="U141" i="11"/>
  <c r="F141" i="11"/>
  <c r="R141" i="11"/>
  <c r="M141" i="11"/>
  <c r="G141" i="11"/>
  <c r="O141" i="11"/>
  <c r="W141" i="11"/>
  <c r="I141" i="11"/>
  <c r="J141" i="11"/>
  <c r="K176" i="11"/>
  <c r="R176" i="11"/>
  <c r="S176" i="11"/>
  <c r="G176" i="11"/>
  <c r="H176" i="11"/>
  <c r="I176" i="11"/>
  <c r="M176" i="11"/>
  <c r="O176" i="11"/>
  <c r="P176" i="11"/>
  <c r="Q176" i="11"/>
  <c r="V176" i="11"/>
  <c r="J176" i="11"/>
  <c r="N176" i="11"/>
  <c r="L176" i="11"/>
  <c r="T176" i="11"/>
  <c r="U176" i="11"/>
  <c r="X176" i="11"/>
  <c r="W176" i="11"/>
  <c r="F176" i="11"/>
  <c r="L167" i="11"/>
  <c r="N167" i="11"/>
  <c r="Q167" i="11"/>
  <c r="R167" i="11"/>
  <c r="T167" i="11"/>
  <c r="W167" i="11"/>
  <c r="F167" i="11"/>
  <c r="O167" i="11"/>
  <c r="S167" i="11"/>
  <c r="J167" i="11"/>
  <c r="V167" i="11"/>
  <c r="M167" i="11"/>
  <c r="I167" i="11"/>
  <c r="U167" i="11"/>
  <c r="K167" i="11"/>
  <c r="P167" i="11"/>
  <c r="H167" i="11"/>
  <c r="X167" i="11"/>
  <c r="G167" i="11"/>
  <c r="V104" i="11"/>
  <c r="S104" i="11"/>
  <c r="J104" i="11"/>
  <c r="I104" i="11"/>
  <c r="G104" i="11"/>
  <c r="X104" i="11"/>
  <c r="R104" i="11"/>
  <c r="F104" i="11"/>
  <c r="Q104" i="11"/>
  <c r="N104" i="11"/>
  <c r="K104" i="11"/>
  <c r="O104" i="11"/>
  <c r="M104" i="11"/>
  <c r="H104" i="11"/>
  <c r="U104" i="11"/>
  <c r="P104" i="11"/>
  <c r="T104" i="11"/>
  <c r="W104" i="11"/>
  <c r="L104" i="11"/>
  <c r="R164" i="11"/>
  <c r="K164" i="11"/>
  <c r="S164" i="11"/>
  <c r="T164" i="11"/>
  <c r="G164" i="11"/>
  <c r="Q164" i="11"/>
  <c r="O164" i="11"/>
  <c r="M164" i="11"/>
  <c r="W164" i="11"/>
  <c r="U164" i="11"/>
  <c r="H164" i="11"/>
  <c r="F164" i="11"/>
  <c r="L164" i="11"/>
  <c r="P164" i="11"/>
  <c r="N164" i="11"/>
  <c r="I164" i="11"/>
  <c r="V164" i="11"/>
  <c r="J164" i="11"/>
  <c r="X164" i="11"/>
  <c r="T215" i="11"/>
  <c r="O215" i="11"/>
  <c r="J215" i="11"/>
  <c r="S215" i="11"/>
  <c r="V215" i="11"/>
  <c r="G215" i="11"/>
  <c r="Q215" i="11"/>
  <c r="W215" i="11"/>
  <c r="F215" i="11"/>
  <c r="M215" i="11"/>
  <c r="P215" i="11"/>
  <c r="R215" i="11"/>
  <c r="U215" i="11"/>
  <c r="N215" i="11"/>
  <c r="I215" i="11"/>
  <c r="L215" i="11"/>
  <c r="H215" i="11"/>
  <c r="X215" i="11"/>
  <c r="K215" i="11"/>
  <c r="L68" i="11"/>
  <c r="S68" i="11"/>
  <c r="N68" i="11"/>
  <c r="V68" i="11"/>
  <c r="Q68" i="11"/>
  <c r="H68" i="11"/>
  <c r="P68" i="11"/>
  <c r="X68" i="11"/>
  <c r="W68" i="11"/>
  <c r="R68" i="11"/>
  <c r="O68" i="11"/>
  <c r="K68" i="11"/>
  <c r="U68" i="11"/>
  <c r="M68" i="11"/>
  <c r="T68" i="11"/>
  <c r="I68" i="11"/>
  <c r="J68" i="11"/>
  <c r="F68" i="11"/>
  <c r="G68" i="11"/>
  <c r="P91" i="11"/>
  <c r="Q91" i="11"/>
  <c r="W91" i="11"/>
  <c r="H91" i="11"/>
  <c r="S91" i="11"/>
  <c r="I91" i="11"/>
  <c r="X91" i="11"/>
  <c r="J91" i="11"/>
  <c r="K91" i="11"/>
  <c r="N91" i="11"/>
  <c r="L91" i="11"/>
  <c r="G91" i="11"/>
  <c r="R91" i="11"/>
  <c r="U91" i="11"/>
  <c r="T91" i="11"/>
  <c r="O91" i="11"/>
  <c r="F91" i="11"/>
  <c r="V91" i="11"/>
  <c r="M91" i="11"/>
  <c r="R214" i="11"/>
  <c r="X214" i="11"/>
  <c r="Q214" i="11"/>
  <c r="O214" i="11"/>
  <c r="K214" i="11"/>
  <c r="W214" i="11"/>
  <c r="T214" i="11"/>
  <c r="S214" i="11"/>
  <c r="L214" i="11"/>
  <c r="J214" i="11"/>
  <c r="I214" i="11"/>
  <c r="G214" i="11"/>
  <c r="H214" i="11"/>
  <c r="M214" i="11"/>
  <c r="P214" i="11"/>
  <c r="N214" i="11"/>
  <c r="F214" i="11"/>
  <c r="V214" i="11"/>
  <c r="U214" i="11"/>
  <c r="E25" i="11"/>
  <c r="E30" i="3"/>
  <c r="E10" i="11"/>
  <c r="E28" i="11"/>
  <c r="E31" i="11"/>
  <c r="E60" i="11"/>
  <c r="R151" i="11"/>
  <c r="I151" i="11"/>
  <c r="S151" i="11"/>
  <c r="O151" i="11"/>
  <c r="K151" i="11"/>
  <c r="F151" i="11"/>
  <c r="W151" i="11"/>
  <c r="P151" i="11"/>
  <c r="N151" i="11"/>
  <c r="H151" i="11"/>
  <c r="L151" i="11"/>
  <c r="M151" i="11"/>
  <c r="X151" i="11"/>
  <c r="T151" i="11"/>
  <c r="U151" i="11"/>
  <c r="G151" i="11"/>
  <c r="V151" i="11"/>
  <c r="J151" i="11"/>
  <c r="Q151" i="11"/>
  <c r="Q143" i="11"/>
  <c r="F143" i="11"/>
  <c r="O143" i="11"/>
  <c r="X143" i="11"/>
  <c r="N143" i="11"/>
  <c r="V143" i="11"/>
  <c r="K143" i="11"/>
  <c r="T143" i="11"/>
  <c r="S143" i="11"/>
  <c r="R143" i="11"/>
  <c r="L143" i="11"/>
  <c r="J143" i="11"/>
  <c r="W143" i="11"/>
  <c r="I143" i="11"/>
  <c r="G143" i="11"/>
  <c r="H143" i="11"/>
  <c r="P143" i="11"/>
  <c r="M143" i="11"/>
  <c r="U143" i="11"/>
  <c r="X145" i="11"/>
  <c r="V145" i="11"/>
  <c r="Q145" i="11"/>
  <c r="O145" i="11"/>
  <c r="G145" i="11"/>
  <c r="I145" i="11"/>
  <c r="R145" i="11"/>
  <c r="W145" i="11"/>
  <c r="J145" i="11"/>
  <c r="L145" i="11"/>
  <c r="T145" i="11"/>
  <c r="H145" i="11"/>
  <c r="K145" i="11"/>
  <c r="M145" i="11"/>
  <c r="S145" i="11"/>
  <c r="U145" i="11"/>
  <c r="F145" i="11"/>
  <c r="P145" i="11"/>
  <c r="N145" i="11"/>
  <c r="R121" i="11"/>
  <c r="J121" i="11"/>
  <c r="S121" i="11"/>
  <c r="V121" i="11"/>
  <c r="X121" i="11"/>
  <c r="L121" i="11"/>
  <c r="G121" i="11"/>
  <c r="T121" i="11"/>
  <c r="O121" i="11"/>
  <c r="U121" i="11"/>
  <c r="F121" i="11"/>
  <c r="H121" i="11"/>
  <c r="I121" i="11"/>
  <c r="P121" i="11"/>
  <c r="N121" i="11"/>
  <c r="Q121" i="11"/>
  <c r="K121" i="11"/>
  <c r="M121" i="11"/>
  <c r="W121" i="11"/>
  <c r="T174" i="11"/>
  <c r="S174" i="11"/>
  <c r="E183" i="11"/>
  <c r="U174" i="11"/>
  <c r="L174" i="11"/>
  <c r="V174" i="11"/>
  <c r="I174" i="11"/>
  <c r="J174" i="11"/>
  <c r="W174" i="11"/>
  <c r="N174" i="11"/>
  <c r="H174" i="11"/>
  <c r="R174" i="11"/>
  <c r="G174" i="11"/>
  <c r="K174" i="11"/>
  <c r="Q174" i="11"/>
  <c r="O174" i="11"/>
  <c r="P174" i="11"/>
  <c r="M174" i="11"/>
  <c r="F174" i="11"/>
  <c r="X174" i="11"/>
  <c r="N155" i="11"/>
  <c r="O155" i="11"/>
  <c r="R155" i="11"/>
  <c r="V155" i="11"/>
  <c r="F155" i="11"/>
  <c r="G155" i="11"/>
  <c r="K155" i="11"/>
  <c r="S155" i="11"/>
  <c r="T155" i="11"/>
  <c r="W155" i="11"/>
  <c r="L155" i="11"/>
  <c r="H155" i="11"/>
  <c r="Q155" i="11"/>
  <c r="P155" i="11"/>
  <c r="X155" i="11"/>
  <c r="U155" i="11"/>
  <c r="M155" i="11"/>
  <c r="J155" i="11"/>
  <c r="I155" i="11"/>
  <c r="S127" i="11"/>
  <c r="T127" i="11"/>
  <c r="W127" i="11"/>
  <c r="R127" i="11"/>
  <c r="J127" i="11"/>
  <c r="G127" i="11"/>
  <c r="N127" i="11"/>
  <c r="H127" i="11"/>
  <c r="V127" i="11"/>
  <c r="O127" i="11"/>
  <c r="U127" i="11"/>
  <c r="I127" i="11"/>
  <c r="F127" i="11"/>
  <c r="Q127" i="11"/>
  <c r="P127" i="11"/>
  <c r="L127" i="11"/>
  <c r="K127" i="11"/>
  <c r="X127" i="11"/>
  <c r="M127" i="11"/>
  <c r="T129" i="11"/>
  <c r="Q129" i="11"/>
  <c r="P129" i="11"/>
  <c r="I129" i="11"/>
  <c r="X129" i="11"/>
  <c r="L129" i="11"/>
  <c r="H129" i="11"/>
  <c r="U129" i="11"/>
  <c r="F129" i="11"/>
  <c r="N129" i="11"/>
  <c r="V129" i="11"/>
  <c r="K129" i="11"/>
  <c r="W129" i="11"/>
  <c r="M129" i="11"/>
  <c r="J129" i="11"/>
  <c r="R129" i="11"/>
  <c r="S129" i="11"/>
  <c r="G129" i="11"/>
  <c r="O129" i="11"/>
  <c r="K94" i="11"/>
  <c r="L94" i="11"/>
  <c r="X94" i="11"/>
  <c r="R94" i="11"/>
  <c r="G94" i="11"/>
  <c r="O94" i="11"/>
  <c r="S94" i="11"/>
  <c r="Q94" i="11"/>
  <c r="I94" i="11"/>
  <c r="W94" i="11"/>
  <c r="P94" i="11"/>
  <c r="M94" i="11"/>
  <c r="T94" i="11"/>
  <c r="U94" i="11"/>
  <c r="V94" i="11"/>
  <c r="J94" i="11"/>
  <c r="F94" i="11"/>
  <c r="N94" i="11"/>
  <c r="H94" i="11"/>
  <c r="R179" i="11"/>
  <c r="T179" i="11"/>
  <c r="S179" i="11"/>
  <c r="F179" i="11"/>
  <c r="V179" i="11"/>
  <c r="M179" i="11"/>
  <c r="H179" i="11"/>
  <c r="U179" i="11"/>
  <c r="P179" i="11"/>
  <c r="I179" i="11"/>
  <c r="K179" i="11"/>
  <c r="O179" i="11"/>
  <c r="X179" i="11"/>
  <c r="Q179" i="11"/>
  <c r="J179" i="11"/>
  <c r="G179" i="11"/>
  <c r="W179" i="11"/>
  <c r="L179" i="11"/>
  <c r="N179" i="11"/>
  <c r="N191" i="11"/>
  <c r="O191" i="11"/>
  <c r="F191" i="11"/>
  <c r="J191" i="11"/>
  <c r="L191" i="11"/>
  <c r="X191" i="11"/>
  <c r="W191" i="11"/>
  <c r="T191" i="11"/>
  <c r="Q191" i="11"/>
  <c r="M191" i="11"/>
  <c r="H191" i="11"/>
  <c r="U191" i="11"/>
  <c r="P191" i="11"/>
  <c r="V191" i="11"/>
  <c r="G191" i="11"/>
  <c r="K191" i="11"/>
  <c r="I191" i="11"/>
  <c r="R191" i="11"/>
  <c r="S191" i="11"/>
  <c r="W240" i="11"/>
  <c r="V240" i="11"/>
  <c r="O240" i="11"/>
  <c r="X240" i="11"/>
  <c r="L240" i="11"/>
  <c r="T240" i="11"/>
  <c r="M240" i="11"/>
  <c r="G240" i="11"/>
  <c r="K240" i="11"/>
  <c r="N240" i="11"/>
  <c r="F240" i="11"/>
  <c r="H240" i="11"/>
  <c r="S240" i="11"/>
  <c r="P240" i="11"/>
  <c r="I240" i="11"/>
  <c r="J240" i="11"/>
  <c r="U240" i="11"/>
  <c r="R240" i="11"/>
  <c r="Q240" i="11"/>
  <c r="V117" i="11"/>
  <c r="N117" i="11"/>
  <c r="O117" i="11"/>
  <c r="P117" i="11"/>
  <c r="W117" i="11"/>
  <c r="X117" i="11"/>
  <c r="U117" i="11"/>
  <c r="F117" i="11"/>
  <c r="L117" i="11"/>
  <c r="J117" i="11"/>
  <c r="Q117" i="11"/>
  <c r="S117" i="11"/>
  <c r="I117" i="11"/>
  <c r="R117" i="11"/>
  <c r="K117" i="11"/>
  <c r="M117" i="11"/>
  <c r="T117" i="11"/>
  <c r="G117" i="11"/>
  <c r="H117" i="11"/>
  <c r="W224" i="11"/>
  <c r="R224" i="11"/>
  <c r="X224" i="11"/>
  <c r="F224" i="11"/>
  <c r="M224" i="11"/>
  <c r="P224" i="11"/>
  <c r="T224" i="11"/>
  <c r="U224" i="11"/>
  <c r="G224" i="11"/>
  <c r="K224" i="11"/>
  <c r="J224" i="11"/>
  <c r="L224" i="11"/>
  <c r="N224" i="11"/>
  <c r="I224" i="11"/>
  <c r="H224" i="11"/>
  <c r="V224" i="11"/>
  <c r="S224" i="11"/>
  <c r="O224" i="11"/>
  <c r="Q224" i="11"/>
  <c r="X177" i="11"/>
  <c r="N177" i="11"/>
  <c r="I177" i="11"/>
  <c r="W177" i="11"/>
  <c r="O177" i="11"/>
  <c r="G177" i="11"/>
  <c r="P177" i="11"/>
  <c r="V177" i="11"/>
  <c r="R177" i="11"/>
  <c r="S177" i="11"/>
  <c r="J177" i="11"/>
  <c r="L177" i="11"/>
  <c r="Q177" i="11"/>
  <c r="T177" i="11"/>
  <c r="M177" i="11"/>
  <c r="F177" i="11"/>
  <c r="K177" i="11"/>
  <c r="U177" i="11"/>
  <c r="H177" i="11"/>
  <c r="S199" i="11"/>
  <c r="R199" i="11"/>
  <c r="M199" i="11"/>
  <c r="J199" i="11"/>
  <c r="H199" i="11"/>
  <c r="U199" i="11"/>
  <c r="X199" i="11"/>
  <c r="N199" i="11"/>
  <c r="L199" i="11"/>
  <c r="V199" i="11"/>
  <c r="W199" i="11"/>
  <c r="O199" i="11"/>
  <c r="G199" i="11"/>
  <c r="K199" i="11"/>
  <c r="T199" i="11"/>
  <c r="I199" i="11"/>
  <c r="F199" i="11"/>
  <c r="P199" i="11"/>
  <c r="Q199" i="11"/>
  <c r="T138" i="11"/>
  <c r="X138" i="11"/>
  <c r="I138" i="11"/>
  <c r="O138" i="11"/>
  <c r="Q138" i="11"/>
  <c r="K138" i="11"/>
  <c r="F138" i="11"/>
  <c r="E147" i="11"/>
  <c r="N138" i="11"/>
  <c r="W138" i="11"/>
  <c r="M138" i="11"/>
  <c r="H138" i="11"/>
  <c r="S138" i="11"/>
  <c r="J138" i="11"/>
  <c r="R138" i="11"/>
  <c r="L138" i="11"/>
  <c r="U138" i="11"/>
  <c r="V138" i="11"/>
  <c r="P138" i="11"/>
  <c r="G138" i="11"/>
  <c r="E44" i="11"/>
  <c r="F30" i="3"/>
  <c r="E11" i="11"/>
  <c r="E29" i="11"/>
  <c r="E58" i="11"/>
  <c r="E54" i="11"/>
  <c r="E39" i="11"/>
  <c r="E27" i="11"/>
  <c r="J11" i="5"/>
  <c r="X163" i="11"/>
  <c r="O163" i="11"/>
  <c r="G163" i="11"/>
  <c r="U163" i="11"/>
  <c r="Q163" i="11"/>
  <c r="H163" i="11"/>
  <c r="V163" i="11"/>
  <c r="R163" i="11"/>
  <c r="K163" i="11"/>
  <c r="F163" i="11"/>
  <c r="S163" i="11"/>
  <c r="N163" i="11"/>
  <c r="I163" i="11"/>
  <c r="J163" i="11"/>
  <c r="M163" i="11"/>
  <c r="W163" i="11"/>
  <c r="L163" i="11"/>
  <c r="P163" i="11"/>
  <c r="T163" i="11"/>
  <c r="T90" i="11"/>
  <c r="P90" i="11"/>
  <c r="U90" i="11"/>
  <c r="M90" i="11"/>
  <c r="N90" i="11"/>
  <c r="I90" i="11"/>
  <c r="X90" i="11"/>
  <c r="F90" i="11"/>
  <c r="G90" i="11"/>
  <c r="Q90" i="11"/>
  <c r="V90" i="11"/>
  <c r="L90" i="11"/>
  <c r="W90" i="11"/>
  <c r="J90" i="11"/>
  <c r="K90" i="11"/>
  <c r="E99" i="11"/>
  <c r="H90" i="11"/>
  <c r="R90" i="11"/>
  <c r="O90" i="11"/>
  <c r="S90" i="11"/>
  <c r="O206" i="11"/>
  <c r="T206" i="11"/>
  <c r="M206" i="11"/>
  <c r="V206" i="11"/>
  <c r="U206" i="11"/>
  <c r="J206" i="11"/>
  <c r="K206" i="11"/>
  <c r="W206" i="11"/>
  <c r="R206" i="11"/>
  <c r="S206" i="11"/>
  <c r="X206" i="11"/>
  <c r="P206" i="11"/>
  <c r="F206" i="11"/>
  <c r="N206" i="11"/>
  <c r="G206" i="11"/>
  <c r="I206" i="11"/>
  <c r="L206" i="11"/>
  <c r="H206" i="11"/>
  <c r="Q206" i="11"/>
  <c r="T114" i="11"/>
  <c r="H114" i="11"/>
  <c r="Q114" i="11"/>
  <c r="R114" i="11"/>
  <c r="S114" i="11"/>
  <c r="F114" i="11"/>
  <c r="M114" i="11"/>
  <c r="N114" i="11"/>
  <c r="U114" i="11"/>
  <c r="E123" i="11"/>
  <c r="L114" i="11"/>
  <c r="X114" i="11"/>
  <c r="P114" i="11"/>
  <c r="K114" i="11"/>
  <c r="W114" i="11"/>
  <c r="G114" i="11"/>
  <c r="I114" i="11"/>
  <c r="O114" i="11"/>
  <c r="V114" i="11"/>
  <c r="J114" i="11"/>
  <c r="P73" i="11"/>
  <c r="Q73" i="11"/>
  <c r="X73" i="11"/>
  <c r="H73" i="11"/>
  <c r="F73" i="11"/>
  <c r="I73" i="11"/>
  <c r="W73" i="11"/>
  <c r="K73" i="11"/>
  <c r="M73" i="11"/>
  <c r="J73" i="11"/>
  <c r="R73" i="11"/>
  <c r="S73" i="11"/>
  <c r="U73" i="11"/>
  <c r="N73" i="11"/>
  <c r="L73" i="11"/>
  <c r="O73" i="11"/>
  <c r="T73" i="11"/>
  <c r="G73" i="11"/>
  <c r="V73" i="11"/>
  <c r="Q238" i="11"/>
  <c r="X238" i="11"/>
  <c r="I238" i="11"/>
  <c r="V238" i="11"/>
  <c r="O238" i="11"/>
  <c r="K238" i="11"/>
  <c r="L238" i="11"/>
  <c r="W238" i="11"/>
  <c r="J238" i="11"/>
  <c r="S238" i="11"/>
  <c r="T238" i="11"/>
  <c r="H238" i="11"/>
  <c r="U238" i="11"/>
  <c r="G238" i="11"/>
  <c r="N238" i="11"/>
  <c r="P238" i="11"/>
  <c r="F238" i="11"/>
  <c r="R238" i="11"/>
  <c r="M238" i="11"/>
  <c r="T72" i="11"/>
  <c r="W72" i="11"/>
  <c r="Q72" i="11"/>
  <c r="R72" i="11"/>
  <c r="L72" i="11"/>
  <c r="H72" i="11"/>
  <c r="K72" i="11"/>
  <c r="V72" i="11"/>
  <c r="G72" i="11"/>
  <c r="M72" i="11"/>
  <c r="I72" i="11"/>
  <c r="U72" i="11"/>
  <c r="S72" i="11"/>
  <c r="N72" i="11"/>
  <c r="F72" i="11"/>
  <c r="O72" i="11"/>
  <c r="P72" i="11"/>
  <c r="X72" i="11"/>
  <c r="J72" i="11"/>
  <c r="N201" i="11"/>
  <c r="X201" i="11"/>
  <c r="H201" i="11"/>
  <c r="O201" i="11"/>
  <c r="F201" i="11"/>
  <c r="G201" i="11"/>
  <c r="R201" i="11"/>
  <c r="P201" i="11"/>
  <c r="W201" i="11"/>
  <c r="T201" i="11"/>
  <c r="I201" i="11"/>
  <c r="U201" i="11"/>
  <c r="K201" i="11"/>
  <c r="S201" i="11"/>
  <c r="L201" i="11"/>
  <c r="M201" i="11"/>
  <c r="V201" i="11"/>
  <c r="Q201" i="11"/>
  <c r="J201" i="11"/>
  <c r="T169" i="11"/>
  <c r="K169" i="11"/>
  <c r="S169" i="11"/>
  <c r="L169" i="11"/>
  <c r="R169" i="11"/>
  <c r="I169" i="11"/>
  <c r="M169" i="11"/>
  <c r="F169" i="11"/>
  <c r="U169" i="11"/>
  <c r="N169" i="11"/>
  <c r="O169" i="11"/>
  <c r="X169" i="11"/>
  <c r="G169" i="11"/>
  <c r="J169" i="11"/>
  <c r="V169" i="11"/>
  <c r="W169" i="11"/>
  <c r="Q169" i="11"/>
  <c r="H169" i="11"/>
  <c r="P169" i="11"/>
  <c r="S236" i="11"/>
  <c r="V236" i="11"/>
  <c r="P236" i="11"/>
  <c r="K236" i="11"/>
  <c r="F236" i="11"/>
  <c r="W236" i="11"/>
  <c r="J236" i="11"/>
  <c r="X236" i="11"/>
  <c r="Q236" i="11"/>
  <c r="H236" i="11"/>
  <c r="L236" i="11"/>
  <c r="M236" i="11"/>
  <c r="O236" i="11"/>
  <c r="G236" i="11"/>
  <c r="R236" i="11"/>
  <c r="N236" i="11"/>
  <c r="T236" i="11"/>
  <c r="I236" i="11"/>
  <c r="U236" i="11"/>
  <c r="T106" i="11"/>
  <c r="W106" i="11"/>
  <c r="X106" i="11"/>
  <c r="G106" i="11"/>
  <c r="O106" i="11"/>
  <c r="M106" i="11"/>
  <c r="U106" i="11"/>
  <c r="J106" i="11"/>
  <c r="R106" i="11"/>
  <c r="H106" i="11"/>
  <c r="K106" i="11"/>
  <c r="N106" i="11"/>
  <c r="Q106" i="11"/>
  <c r="L106" i="11"/>
  <c r="I106" i="11"/>
  <c r="V106" i="11"/>
  <c r="S106" i="11"/>
  <c r="F106" i="11"/>
  <c r="P106" i="11"/>
  <c r="Q154" i="11"/>
  <c r="G154" i="11"/>
  <c r="P154" i="11"/>
  <c r="F154" i="11"/>
  <c r="O154" i="11"/>
  <c r="V154" i="11"/>
  <c r="W154" i="11"/>
  <c r="K154" i="11"/>
  <c r="T154" i="11"/>
  <c r="S154" i="11"/>
  <c r="R154" i="11"/>
  <c r="L154" i="11"/>
  <c r="J154" i="11"/>
  <c r="I154" i="11"/>
  <c r="H154" i="11"/>
  <c r="X154" i="11"/>
  <c r="U154" i="11"/>
  <c r="N154" i="11"/>
  <c r="M154" i="11"/>
  <c r="N168" i="11"/>
  <c r="O168" i="11"/>
  <c r="U168" i="11"/>
  <c r="J168" i="11"/>
  <c r="R168" i="11"/>
  <c r="I168" i="11"/>
  <c r="W168" i="11"/>
  <c r="Q168" i="11"/>
  <c r="G168" i="11"/>
  <c r="K168" i="11"/>
  <c r="S168" i="11"/>
  <c r="F168" i="11"/>
  <c r="V168" i="11"/>
  <c r="L168" i="11"/>
  <c r="M168" i="11"/>
  <c r="X168" i="11"/>
  <c r="T168" i="11"/>
  <c r="H168" i="11"/>
  <c r="P168" i="11"/>
  <c r="V180" i="11"/>
  <c r="G180" i="11"/>
  <c r="H180" i="11"/>
  <c r="F180" i="11"/>
  <c r="J180" i="11"/>
  <c r="T180" i="11"/>
  <c r="U180" i="11"/>
  <c r="R180" i="11"/>
  <c r="P180" i="11"/>
  <c r="K180" i="11"/>
  <c r="O180" i="11"/>
  <c r="W180" i="11"/>
  <c r="S180" i="11"/>
  <c r="M180" i="11"/>
  <c r="X180" i="11"/>
  <c r="I180" i="11"/>
  <c r="L180" i="11"/>
  <c r="Q180" i="11"/>
  <c r="N180" i="11"/>
  <c r="U105" i="11"/>
  <c r="F105" i="11"/>
  <c r="T105" i="11"/>
  <c r="N105" i="11"/>
  <c r="V105" i="11"/>
  <c r="O105" i="11"/>
  <c r="W105" i="11"/>
  <c r="M105" i="11"/>
  <c r="H105" i="11"/>
  <c r="K105" i="11"/>
  <c r="I105" i="11"/>
  <c r="J105" i="11"/>
  <c r="L105" i="11"/>
  <c r="Q105" i="11"/>
  <c r="S105" i="11"/>
  <c r="P105" i="11"/>
  <c r="R105" i="11"/>
  <c r="G105" i="11"/>
  <c r="X105" i="11"/>
  <c r="R79" i="11"/>
  <c r="S79" i="11"/>
  <c r="J79" i="11"/>
  <c r="K79" i="11"/>
  <c r="O79" i="11"/>
  <c r="V79" i="11"/>
  <c r="G79" i="11"/>
  <c r="L79" i="11"/>
  <c r="P79" i="11"/>
  <c r="N79" i="11"/>
  <c r="I79" i="11"/>
  <c r="Q79" i="11"/>
  <c r="M79" i="11"/>
  <c r="W79" i="11"/>
  <c r="F79" i="11"/>
  <c r="U79" i="11"/>
  <c r="X79" i="11"/>
  <c r="H79" i="11"/>
  <c r="T79" i="11"/>
  <c r="L134" i="11"/>
  <c r="K134" i="11"/>
  <c r="H134" i="11"/>
  <c r="R134" i="11"/>
  <c r="S134" i="11"/>
  <c r="I134" i="11"/>
  <c r="Q134" i="11"/>
  <c r="W134" i="11"/>
  <c r="G134" i="11"/>
  <c r="F134" i="11"/>
  <c r="N134" i="11"/>
  <c r="P134" i="11"/>
  <c r="M134" i="11"/>
  <c r="V134" i="11"/>
  <c r="U134" i="11"/>
  <c r="O134" i="11"/>
  <c r="J134" i="11"/>
  <c r="X134" i="11"/>
  <c r="T134" i="11"/>
  <c r="S166" i="11"/>
  <c r="T166" i="11"/>
  <c r="J166" i="11"/>
  <c r="R166" i="11"/>
  <c r="K166" i="11"/>
  <c r="V166" i="11"/>
  <c r="W166" i="11"/>
  <c r="P166" i="11"/>
  <c r="L166" i="11"/>
  <c r="O166" i="11"/>
  <c r="G166" i="11"/>
  <c r="I166" i="11"/>
  <c r="F166" i="11"/>
  <c r="H166" i="11"/>
  <c r="N166" i="11"/>
  <c r="X166" i="11"/>
  <c r="Q166" i="11"/>
  <c r="M166" i="11"/>
  <c r="U166" i="11"/>
  <c r="S188" i="11"/>
  <c r="R188" i="11"/>
  <c r="J188" i="11"/>
  <c r="G188" i="11"/>
  <c r="O188" i="11"/>
  <c r="I188" i="11"/>
  <c r="T188" i="11"/>
  <c r="F188" i="11"/>
  <c r="P188" i="11"/>
  <c r="M188" i="11"/>
  <c r="L188" i="11"/>
  <c r="H188" i="11"/>
  <c r="N188" i="11"/>
  <c r="X188" i="11"/>
  <c r="U188" i="11"/>
  <c r="V188" i="11"/>
  <c r="Q188" i="11"/>
  <c r="K188" i="11"/>
  <c r="W188" i="11"/>
  <c r="F22" i="6"/>
  <c r="AE172" i="2"/>
  <c r="AE171" i="2"/>
  <c r="T171" i="2" s="1"/>
  <c r="AE174" i="2"/>
  <c r="T174" i="2" s="1"/>
  <c r="AE173" i="2"/>
  <c r="T173" i="2" s="1"/>
  <c r="AD75" i="2"/>
  <c r="AE70" i="2" s="1"/>
  <c r="T70" i="2" s="1"/>
  <c r="AE175" i="2"/>
  <c r="T175" i="2" s="1"/>
  <c r="J22" i="6"/>
  <c r="G22" i="6"/>
  <c r="M39" i="3"/>
  <c r="M24" i="6"/>
  <c r="K39" i="3"/>
  <c r="K24" i="6"/>
  <c r="M38" i="3"/>
  <c r="M23" i="6"/>
  <c r="I38" i="3"/>
  <c r="I23" i="6"/>
  <c r="J39" i="3"/>
  <c r="J24" i="6"/>
  <c r="E38" i="3"/>
  <c r="E23" i="6"/>
  <c r="L38" i="3"/>
  <c r="L23" i="6"/>
  <c r="G38" i="3"/>
  <c r="G23" i="6"/>
  <c r="J38" i="3"/>
  <c r="J23" i="6"/>
  <c r="L39" i="3"/>
  <c r="L24" i="6"/>
  <c r="F38" i="3"/>
  <c r="F23" i="6"/>
  <c r="I39" i="3"/>
  <c r="I24" i="6"/>
  <c r="E37" i="3"/>
  <c r="E22" i="6"/>
  <c r="H37" i="3"/>
  <c r="H22" i="6"/>
  <c r="H39" i="3"/>
  <c r="H24" i="6"/>
  <c r="I22" i="6"/>
  <c r="G39" i="3"/>
  <c r="G24" i="6"/>
  <c r="M22" i="6"/>
  <c r="L22" i="6"/>
  <c r="H38" i="3"/>
  <c r="H23" i="6"/>
  <c r="F39" i="3"/>
  <c r="F24" i="6"/>
  <c r="K38" i="3"/>
  <c r="K23" i="6"/>
  <c r="E39" i="3"/>
  <c r="J37" i="3"/>
  <c r="K37" i="3"/>
  <c r="F37" i="3"/>
  <c r="I37" i="3"/>
  <c r="M37" i="3"/>
  <c r="L37" i="3"/>
  <c r="G37" i="3"/>
  <c r="D36" i="3"/>
  <c r="I15" i="6"/>
  <c r="M11" i="5"/>
  <c r="K11" i="6"/>
  <c r="G11" i="6"/>
  <c r="J15" i="6"/>
  <c r="H15" i="6"/>
  <c r="G15" i="6"/>
  <c r="K15" i="6"/>
  <c r="F11" i="6"/>
  <c r="L15" i="6"/>
  <c r="H33" i="3"/>
  <c r="H17" i="6"/>
  <c r="J32" i="3"/>
  <c r="J16" i="6"/>
  <c r="L32" i="3"/>
  <c r="L16" i="6"/>
  <c r="M33" i="3"/>
  <c r="M17" i="6"/>
  <c r="G32" i="3"/>
  <c r="G16" i="6"/>
  <c r="M32" i="3"/>
  <c r="M16" i="6"/>
  <c r="F11" i="5"/>
  <c r="K32" i="3"/>
  <c r="K16" i="6"/>
  <c r="F33" i="3"/>
  <c r="F17" i="6"/>
  <c r="H32" i="3"/>
  <c r="H16" i="6"/>
  <c r="K33" i="3"/>
  <c r="K17" i="6"/>
  <c r="I33" i="3"/>
  <c r="I17" i="6"/>
  <c r="E33" i="3"/>
  <c r="E17" i="6"/>
  <c r="E32" i="3"/>
  <c r="E16" i="6"/>
  <c r="G33" i="3"/>
  <c r="G17" i="6"/>
  <c r="I32" i="3"/>
  <c r="I16" i="6"/>
  <c r="E15" i="6"/>
  <c r="F15" i="6"/>
  <c r="F32" i="3"/>
  <c r="F16" i="6"/>
  <c r="L33" i="3"/>
  <c r="L17" i="6"/>
  <c r="J33" i="3"/>
  <c r="J17" i="6"/>
  <c r="M15" i="6"/>
  <c r="I31" i="3"/>
  <c r="I11" i="5"/>
  <c r="J31" i="3"/>
  <c r="K31" i="3"/>
  <c r="G31" i="3"/>
  <c r="H31" i="3"/>
  <c r="L31" i="3"/>
  <c r="F31" i="3"/>
  <c r="M31" i="3"/>
  <c r="E31" i="3"/>
  <c r="J46" i="5"/>
  <c r="L11" i="6"/>
  <c r="D9" i="6"/>
  <c r="M11" i="6"/>
  <c r="D10" i="6"/>
  <c r="E42" i="5"/>
  <c r="E11" i="6"/>
  <c r="I11" i="6"/>
  <c r="D8" i="6"/>
  <c r="E20" i="5"/>
  <c r="E52" i="5"/>
  <c r="F22" i="5"/>
  <c r="N34" i="5"/>
  <c r="E33" i="5"/>
  <c r="E32" i="5"/>
  <c r="E38" i="5"/>
  <c r="G46" i="5"/>
  <c r="E37" i="5"/>
  <c r="E41" i="5"/>
  <c r="E17" i="5"/>
  <c r="J22" i="5"/>
  <c r="I46" i="5"/>
  <c r="E9" i="5"/>
  <c r="N22" i="5"/>
  <c r="M22" i="5"/>
  <c r="I22" i="5"/>
  <c r="E51" i="5"/>
  <c r="N11" i="5"/>
  <c r="E16" i="5"/>
  <c r="E61" i="5"/>
  <c r="E28" i="5"/>
  <c r="E10" i="5"/>
  <c r="E43" i="5"/>
  <c r="H46" i="5"/>
  <c r="K22" i="5"/>
  <c r="K64" i="5"/>
  <c r="E63" i="5"/>
  <c r="E31" i="5"/>
  <c r="E45" i="5"/>
  <c r="K46" i="5"/>
  <c r="L11" i="5"/>
  <c r="E30" i="5"/>
  <c r="M64" i="5"/>
  <c r="E19" i="5"/>
  <c r="F46" i="5"/>
  <c r="E62" i="5"/>
  <c r="H34" i="5"/>
  <c r="E49" i="5"/>
  <c r="I34" i="5"/>
  <c r="N46" i="5"/>
  <c r="E54" i="5"/>
  <c r="E57" i="5"/>
  <c r="E18" i="5"/>
  <c r="J34" i="5"/>
  <c r="E55" i="5"/>
  <c r="E26" i="5"/>
  <c r="M46" i="5"/>
  <c r="N64" i="5"/>
  <c r="E56" i="5"/>
  <c r="L64" i="5"/>
  <c r="I64" i="5"/>
  <c r="E44" i="5"/>
  <c r="E40" i="5"/>
  <c r="G64" i="5"/>
  <c r="G34" i="5"/>
  <c r="E60" i="5"/>
  <c r="K34" i="5"/>
  <c r="E39" i="5"/>
  <c r="E58" i="5"/>
  <c r="E21" i="5"/>
  <c r="K11" i="5"/>
  <c r="H64" i="5"/>
  <c r="E59" i="5"/>
  <c r="F64" i="5"/>
  <c r="E15" i="5"/>
  <c r="J64" i="5"/>
  <c r="E27" i="5"/>
  <c r="G22" i="5"/>
  <c r="E25" i="5"/>
  <c r="E29" i="5"/>
  <c r="E53" i="5"/>
  <c r="E50" i="5"/>
  <c r="H22" i="5"/>
  <c r="M34" i="5"/>
  <c r="E8" i="5"/>
  <c r="L34" i="5"/>
  <c r="L22" i="5"/>
  <c r="L46" i="5"/>
  <c r="F34" i="5"/>
  <c r="E14" i="5"/>
  <c r="AE73" i="2" l="1"/>
  <c r="T73" i="2" s="1"/>
  <c r="AA177" i="11"/>
  <c r="AA68" i="11"/>
  <c r="AA141" i="11"/>
  <c r="AA216" i="11"/>
  <c r="AA85" i="11"/>
  <c r="AA95" i="11"/>
  <c r="AA242" i="11"/>
  <c r="AA180" i="11"/>
  <c r="AA205" i="11"/>
  <c r="AA192" i="11"/>
  <c r="AA194" i="11"/>
  <c r="AA201" i="11"/>
  <c r="AA206" i="11"/>
  <c r="AA189" i="11"/>
  <c r="AA225" i="11"/>
  <c r="AA211" i="11"/>
  <c r="AA156" i="11"/>
  <c r="AA128" i="11"/>
  <c r="AA186" i="11"/>
  <c r="AA94" i="11"/>
  <c r="AA66" i="11"/>
  <c r="AA90" i="11"/>
  <c r="AA193" i="11"/>
  <c r="AA227" i="11"/>
  <c r="AA168" i="11"/>
  <c r="AA106" i="11"/>
  <c r="AA236" i="11"/>
  <c r="AA169" i="11"/>
  <c r="AA238" i="11"/>
  <c r="AA163" i="11"/>
  <c r="AA138" i="11"/>
  <c r="AA179" i="11"/>
  <c r="AA127" i="11"/>
  <c r="AA214" i="11"/>
  <c r="AA104" i="11"/>
  <c r="AA239" i="11"/>
  <c r="AA67" i="11"/>
  <c r="AA230" i="11"/>
  <c r="AA178" i="11"/>
  <c r="AA181" i="11"/>
  <c r="AA69" i="11"/>
  <c r="AA152" i="11"/>
  <c r="AA118" i="11"/>
  <c r="AA200" i="11"/>
  <c r="AA70" i="11"/>
  <c r="AA165" i="11"/>
  <c r="AA82" i="11"/>
  <c r="AA107" i="11"/>
  <c r="AA229" i="11"/>
  <c r="AA132" i="11"/>
  <c r="AA202" i="11"/>
  <c r="AA170" i="11"/>
  <c r="AA213" i="11"/>
  <c r="AA190" i="11"/>
  <c r="AA122" i="11"/>
  <c r="AA73" i="11"/>
  <c r="AA182" i="11"/>
  <c r="AA74" i="11"/>
  <c r="AA166" i="11"/>
  <c r="AA199" i="11"/>
  <c r="AA129" i="11"/>
  <c r="AA174" i="11"/>
  <c r="AA145" i="11"/>
  <c r="AA215" i="11"/>
  <c r="AA164" i="11"/>
  <c r="AA228" i="11"/>
  <c r="AA158" i="11"/>
  <c r="AA80" i="11"/>
  <c r="AA116" i="11"/>
  <c r="AA204" i="11"/>
  <c r="AA139" i="11"/>
  <c r="AA222" i="11"/>
  <c r="AA144" i="11"/>
  <c r="AA84" i="11"/>
  <c r="AA71" i="11"/>
  <c r="AA142" i="11"/>
  <c r="AA81" i="11"/>
  <c r="AA223" i="11"/>
  <c r="AA203" i="11"/>
  <c r="AA108" i="11"/>
  <c r="AA191" i="11"/>
  <c r="AA130" i="11"/>
  <c r="AA93" i="11"/>
  <c r="AA83" i="11"/>
  <c r="AA234" i="11"/>
  <c r="AA140" i="11"/>
  <c r="AA96" i="11"/>
  <c r="AA78" i="11"/>
  <c r="AA131" i="11"/>
  <c r="AA237" i="11"/>
  <c r="AA133" i="11"/>
  <c r="AA162" i="11"/>
  <c r="AA226" i="11"/>
  <c r="AA210" i="11"/>
  <c r="AA146" i="11"/>
  <c r="AA120" i="11"/>
  <c r="AA157" i="11"/>
  <c r="AA97" i="11"/>
  <c r="AA187" i="11"/>
  <c r="AA175" i="11"/>
  <c r="AA72" i="11"/>
  <c r="AA114" i="11"/>
  <c r="AA154" i="11"/>
  <c r="AA117" i="11"/>
  <c r="AA240" i="11"/>
  <c r="AA155" i="11"/>
  <c r="AA143" i="11"/>
  <c r="AA91" i="11"/>
  <c r="AA176" i="11"/>
  <c r="AA109" i="11"/>
  <c r="AA212" i="11"/>
  <c r="AA217" i="11"/>
  <c r="AA102" i="11"/>
  <c r="AA126" i="11"/>
  <c r="AA103" i="11"/>
  <c r="AA153" i="11"/>
  <c r="AA119" i="11"/>
  <c r="AA218" i="11"/>
  <c r="AA115" i="11"/>
  <c r="AA134" i="11"/>
  <c r="AA235" i="11"/>
  <c r="AA188" i="11"/>
  <c r="AA151" i="11"/>
  <c r="AA79" i="11"/>
  <c r="AA105" i="11"/>
  <c r="AA224" i="11"/>
  <c r="AA121" i="11"/>
  <c r="AA167" i="11"/>
  <c r="AA110" i="11"/>
  <c r="AA150" i="11"/>
  <c r="AA198" i="11"/>
  <c r="AA92" i="11"/>
  <c r="AA241" i="11"/>
  <c r="AA86" i="11"/>
  <c r="AA98" i="11"/>
  <c r="D30" i="3"/>
  <c r="L123" i="11"/>
  <c r="J123" i="11"/>
  <c r="O99" i="11"/>
  <c r="M147" i="11"/>
  <c r="V99" i="11"/>
  <c r="N99" i="11"/>
  <c r="R123" i="11"/>
  <c r="U99" i="11"/>
  <c r="X123" i="11"/>
  <c r="K99" i="11"/>
  <c r="V147" i="11"/>
  <c r="N147" i="11"/>
  <c r="V123" i="11"/>
  <c r="P99" i="11"/>
  <c r="W147" i="11"/>
  <c r="X147" i="11"/>
  <c r="O123" i="11"/>
  <c r="H99" i="11"/>
  <c r="T99" i="11"/>
  <c r="I123" i="11"/>
  <c r="X99" i="11"/>
  <c r="W123" i="11"/>
  <c r="J147" i="11"/>
  <c r="S123" i="11"/>
  <c r="L99" i="11"/>
  <c r="O135" i="11"/>
  <c r="X171" i="11"/>
  <c r="G171" i="11"/>
  <c r="X195" i="11"/>
  <c r="O195" i="11"/>
  <c r="V243" i="11"/>
  <c r="J75" i="11"/>
  <c r="W231" i="11"/>
  <c r="V231" i="11"/>
  <c r="K219" i="11"/>
  <c r="U159" i="11"/>
  <c r="H183" i="11"/>
  <c r="V87" i="11"/>
  <c r="Q111" i="11"/>
  <c r="O75" i="11"/>
  <c r="P111" i="11"/>
  <c r="Q55" i="11"/>
  <c r="S55" i="11"/>
  <c r="K55" i="11"/>
  <c r="X55" i="11"/>
  <c r="I55" i="11"/>
  <c r="M55" i="11"/>
  <c r="V55" i="11"/>
  <c r="L55" i="11"/>
  <c r="U55" i="11"/>
  <c r="T55" i="11"/>
  <c r="G55" i="11"/>
  <c r="H55" i="11"/>
  <c r="J55" i="11"/>
  <c r="R55" i="11"/>
  <c r="O55" i="11"/>
  <c r="N55" i="11"/>
  <c r="F55" i="11"/>
  <c r="P55" i="11"/>
  <c r="W55" i="11"/>
  <c r="Q123" i="11"/>
  <c r="R99" i="11"/>
  <c r="Q99" i="11"/>
  <c r="T58" i="11"/>
  <c r="W58" i="11"/>
  <c r="H58" i="11"/>
  <c r="P58" i="11"/>
  <c r="G58" i="11"/>
  <c r="U58" i="11"/>
  <c r="X58" i="11"/>
  <c r="K58" i="11"/>
  <c r="M58" i="11"/>
  <c r="N58" i="11"/>
  <c r="O58" i="11"/>
  <c r="I58" i="11"/>
  <c r="J58" i="11"/>
  <c r="V58" i="11"/>
  <c r="R58" i="11"/>
  <c r="L58" i="11"/>
  <c r="Q58" i="11"/>
  <c r="S58" i="11"/>
  <c r="F58" i="11"/>
  <c r="S11" i="11"/>
  <c r="T11" i="11"/>
  <c r="V11" i="11"/>
  <c r="K11" i="11"/>
  <c r="X11" i="11"/>
  <c r="N11" i="11"/>
  <c r="L11" i="11"/>
  <c r="P11" i="11"/>
  <c r="F11" i="11"/>
  <c r="W11" i="11"/>
  <c r="R11" i="11"/>
  <c r="H11" i="11"/>
  <c r="U11" i="11"/>
  <c r="Q11" i="11"/>
  <c r="G11" i="11"/>
  <c r="I11" i="11"/>
  <c r="M11" i="11"/>
  <c r="J11" i="11"/>
  <c r="O11" i="11"/>
  <c r="U147" i="11"/>
  <c r="T147" i="11"/>
  <c r="M183" i="11"/>
  <c r="N183" i="11"/>
  <c r="S183" i="11"/>
  <c r="S11" i="12"/>
  <c r="K11" i="12"/>
  <c r="Q11" i="12"/>
  <c r="I11" i="12"/>
  <c r="X11" i="12"/>
  <c r="P11" i="12"/>
  <c r="H11" i="12"/>
  <c r="W11" i="12"/>
  <c r="O11" i="12"/>
  <c r="G11" i="12"/>
  <c r="V11" i="12"/>
  <c r="N11" i="12"/>
  <c r="F11" i="12"/>
  <c r="T11" i="12"/>
  <c r="R11" i="12"/>
  <c r="M11" i="12"/>
  <c r="J11" i="12"/>
  <c r="U11" i="12"/>
  <c r="L11" i="12"/>
  <c r="G75" i="11"/>
  <c r="X75" i="11"/>
  <c r="F75" i="11"/>
  <c r="R10" i="12"/>
  <c r="J10" i="12"/>
  <c r="X10" i="12"/>
  <c r="P10" i="12"/>
  <c r="H10" i="12"/>
  <c r="W10" i="12"/>
  <c r="O10" i="12"/>
  <c r="G10" i="12"/>
  <c r="V10" i="12"/>
  <c r="N10" i="12"/>
  <c r="F10" i="12"/>
  <c r="U10" i="12"/>
  <c r="M10" i="12"/>
  <c r="T10" i="12"/>
  <c r="S10" i="12"/>
  <c r="Q10" i="12"/>
  <c r="K10" i="12"/>
  <c r="L10" i="12"/>
  <c r="I10" i="12"/>
  <c r="E19" i="12"/>
  <c r="V23" i="12"/>
  <c r="N23" i="12"/>
  <c r="F23" i="12"/>
  <c r="U23" i="12"/>
  <c r="M23" i="12"/>
  <c r="T23" i="12"/>
  <c r="L23" i="12"/>
  <c r="S23" i="12"/>
  <c r="K23" i="12"/>
  <c r="R23" i="12"/>
  <c r="J23" i="12"/>
  <c r="Q23" i="12"/>
  <c r="I23" i="12"/>
  <c r="X23" i="12"/>
  <c r="P23" i="12"/>
  <c r="G23" i="12"/>
  <c r="W23" i="12"/>
  <c r="O23" i="12"/>
  <c r="H23" i="12"/>
  <c r="Q159" i="11"/>
  <c r="H159" i="11"/>
  <c r="W195" i="11"/>
  <c r="F195" i="11"/>
  <c r="K32" i="11"/>
  <c r="X32" i="11"/>
  <c r="T32" i="11"/>
  <c r="N32" i="11"/>
  <c r="V32" i="11"/>
  <c r="L32" i="11"/>
  <c r="J32" i="11"/>
  <c r="W32" i="11"/>
  <c r="U32" i="11"/>
  <c r="F32" i="11"/>
  <c r="G32" i="11"/>
  <c r="I32" i="11"/>
  <c r="Q32" i="11"/>
  <c r="H32" i="11"/>
  <c r="P32" i="11"/>
  <c r="S32" i="11"/>
  <c r="R32" i="11"/>
  <c r="M32" i="11"/>
  <c r="O32" i="11"/>
  <c r="U243" i="11"/>
  <c r="E245" i="11"/>
  <c r="O231" i="11"/>
  <c r="L231" i="11"/>
  <c r="N231" i="11"/>
  <c r="R87" i="11"/>
  <c r="L87" i="11"/>
  <c r="U87" i="11"/>
  <c r="O111" i="11"/>
  <c r="F111" i="11"/>
  <c r="T111" i="11"/>
  <c r="L16" i="11"/>
  <c r="I16" i="11"/>
  <c r="N16" i="11"/>
  <c r="F16" i="11"/>
  <c r="X16" i="11"/>
  <c r="U16" i="11"/>
  <c r="V16" i="11"/>
  <c r="S16" i="11"/>
  <c r="P16" i="11"/>
  <c r="M16" i="11"/>
  <c r="K16" i="11"/>
  <c r="H16" i="11"/>
  <c r="J16" i="11"/>
  <c r="O16" i="11"/>
  <c r="R16" i="11"/>
  <c r="T16" i="11"/>
  <c r="Q16" i="11"/>
  <c r="G16" i="11"/>
  <c r="W16" i="11"/>
  <c r="T29" i="12"/>
  <c r="L29" i="12"/>
  <c r="S29" i="12"/>
  <c r="K29" i="12"/>
  <c r="R29" i="12"/>
  <c r="J29" i="12"/>
  <c r="Q29" i="12"/>
  <c r="I29" i="12"/>
  <c r="X29" i="12"/>
  <c r="P29" i="12"/>
  <c r="H29" i="12"/>
  <c r="W29" i="12"/>
  <c r="O29" i="12"/>
  <c r="G29" i="12"/>
  <c r="V29" i="12"/>
  <c r="U29" i="12"/>
  <c r="N29" i="12"/>
  <c r="F29" i="12"/>
  <c r="M29" i="12"/>
  <c r="J207" i="11"/>
  <c r="W207" i="11"/>
  <c r="U207" i="11"/>
  <c r="V135" i="11"/>
  <c r="R135" i="11"/>
  <c r="S135" i="11"/>
  <c r="Q171" i="11"/>
  <c r="U171" i="11"/>
  <c r="O171" i="11"/>
  <c r="L219" i="11"/>
  <c r="Q219" i="11"/>
  <c r="N219" i="11"/>
  <c r="Q26" i="11"/>
  <c r="L26" i="11"/>
  <c r="K26" i="11"/>
  <c r="X26" i="11"/>
  <c r="U26" i="11"/>
  <c r="F26" i="11"/>
  <c r="N26" i="11"/>
  <c r="I26" i="11"/>
  <c r="V26" i="11"/>
  <c r="H26" i="11"/>
  <c r="O26" i="11"/>
  <c r="R26" i="11"/>
  <c r="M26" i="11"/>
  <c r="W26" i="11"/>
  <c r="G26" i="11"/>
  <c r="S26" i="11"/>
  <c r="T26" i="11"/>
  <c r="J26" i="11"/>
  <c r="P26" i="11"/>
  <c r="W24" i="12"/>
  <c r="O24" i="12"/>
  <c r="G24" i="12"/>
  <c r="V24" i="12"/>
  <c r="N24" i="12"/>
  <c r="F24" i="12"/>
  <c r="U24" i="12"/>
  <c r="M24" i="12"/>
  <c r="T24" i="12"/>
  <c r="L24" i="12"/>
  <c r="S24" i="12"/>
  <c r="K24" i="12"/>
  <c r="R24" i="12"/>
  <c r="J24" i="12"/>
  <c r="I24" i="12"/>
  <c r="H24" i="12"/>
  <c r="X24" i="12"/>
  <c r="Q24" i="12"/>
  <c r="P24" i="12"/>
  <c r="F183" i="11"/>
  <c r="P24" i="11"/>
  <c r="H24" i="11"/>
  <c r="W24" i="11"/>
  <c r="L24" i="11"/>
  <c r="S24" i="11"/>
  <c r="T24" i="11"/>
  <c r="U24" i="11"/>
  <c r="M24" i="11"/>
  <c r="G24" i="11"/>
  <c r="E33" i="11"/>
  <c r="Q24" i="11"/>
  <c r="V24" i="11"/>
  <c r="X24" i="11"/>
  <c r="N24" i="11"/>
  <c r="O24" i="11"/>
  <c r="J24" i="11"/>
  <c r="K24" i="11"/>
  <c r="R24" i="11"/>
  <c r="F24" i="11"/>
  <c r="I24" i="11"/>
  <c r="H123" i="11"/>
  <c r="G99" i="11"/>
  <c r="L147" i="11"/>
  <c r="P183" i="11"/>
  <c r="W183" i="11"/>
  <c r="T183" i="11"/>
  <c r="W31" i="11"/>
  <c r="X31" i="11"/>
  <c r="T31" i="11"/>
  <c r="G31" i="11"/>
  <c r="N31" i="11"/>
  <c r="M31" i="11"/>
  <c r="V31" i="11"/>
  <c r="I31" i="11"/>
  <c r="K31" i="11"/>
  <c r="Q31" i="11"/>
  <c r="S31" i="11"/>
  <c r="L31" i="11"/>
  <c r="O31" i="11"/>
  <c r="U31" i="11"/>
  <c r="J31" i="11"/>
  <c r="P31" i="11"/>
  <c r="R31" i="11"/>
  <c r="F31" i="11"/>
  <c r="H31" i="11"/>
  <c r="W25" i="11"/>
  <c r="T25" i="11"/>
  <c r="F25" i="11"/>
  <c r="N25" i="11"/>
  <c r="L25" i="11"/>
  <c r="K25" i="11"/>
  <c r="O25" i="11"/>
  <c r="V25" i="11"/>
  <c r="M25" i="11"/>
  <c r="I25" i="11"/>
  <c r="H25" i="11"/>
  <c r="U25" i="11"/>
  <c r="J25" i="11"/>
  <c r="Q25" i="11"/>
  <c r="S25" i="11"/>
  <c r="P25" i="11"/>
  <c r="R25" i="11"/>
  <c r="G25" i="11"/>
  <c r="X25" i="11"/>
  <c r="R75" i="11"/>
  <c r="I75" i="11"/>
  <c r="T75" i="11"/>
  <c r="N40" i="11"/>
  <c r="O40" i="11"/>
  <c r="F40" i="11"/>
  <c r="G40" i="11"/>
  <c r="V40" i="11"/>
  <c r="I40" i="11"/>
  <c r="J40" i="11"/>
  <c r="R40" i="11"/>
  <c r="Q40" i="11"/>
  <c r="W40" i="11"/>
  <c r="X40" i="11"/>
  <c r="M40" i="11"/>
  <c r="S40" i="11"/>
  <c r="T40" i="11"/>
  <c r="P40" i="11"/>
  <c r="H40" i="11"/>
  <c r="K40" i="11"/>
  <c r="L40" i="11"/>
  <c r="U40" i="11"/>
  <c r="S57" i="11"/>
  <c r="I57" i="11"/>
  <c r="O57" i="11"/>
  <c r="W57" i="11"/>
  <c r="J57" i="11"/>
  <c r="X57" i="11"/>
  <c r="U57" i="11"/>
  <c r="V57" i="11"/>
  <c r="H57" i="11"/>
  <c r="N57" i="11"/>
  <c r="R57" i="11"/>
  <c r="M57" i="11"/>
  <c r="L57" i="11"/>
  <c r="P57" i="11"/>
  <c r="K57" i="11"/>
  <c r="T57" i="11"/>
  <c r="Q57" i="11"/>
  <c r="G57" i="11"/>
  <c r="F57" i="11"/>
  <c r="M159" i="11"/>
  <c r="K159" i="11"/>
  <c r="M195" i="11"/>
  <c r="K195" i="11"/>
  <c r="R18" i="12"/>
  <c r="J18" i="12"/>
  <c r="Q18" i="12"/>
  <c r="I18" i="12"/>
  <c r="X18" i="12"/>
  <c r="P18" i="12"/>
  <c r="H18" i="12"/>
  <c r="W18" i="12"/>
  <c r="O18" i="12"/>
  <c r="G18" i="12"/>
  <c r="V18" i="12"/>
  <c r="N18" i="12"/>
  <c r="F18" i="12"/>
  <c r="U18" i="12"/>
  <c r="M18" i="12"/>
  <c r="T18" i="12"/>
  <c r="K18" i="12"/>
  <c r="S18" i="12"/>
  <c r="L18" i="12"/>
  <c r="X243" i="11"/>
  <c r="I243" i="11"/>
  <c r="F231" i="11"/>
  <c r="S231" i="11"/>
  <c r="T231" i="11"/>
  <c r="I87" i="11"/>
  <c r="O87" i="11"/>
  <c r="T87" i="11"/>
  <c r="I111" i="11"/>
  <c r="L111" i="11"/>
  <c r="L207" i="11"/>
  <c r="G207" i="11"/>
  <c r="K207" i="11"/>
  <c r="M135" i="11"/>
  <c r="K135" i="11"/>
  <c r="T135" i="11"/>
  <c r="K171" i="11"/>
  <c r="R171" i="11"/>
  <c r="J219" i="11"/>
  <c r="X219" i="11"/>
  <c r="H219" i="11"/>
  <c r="K13" i="11"/>
  <c r="X13" i="11"/>
  <c r="Q13" i="11"/>
  <c r="U13" i="11"/>
  <c r="N13" i="11"/>
  <c r="P13" i="11"/>
  <c r="M13" i="11"/>
  <c r="R13" i="11"/>
  <c r="H13" i="11"/>
  <c r="W13" i="11"/>
  <c r="G13" i="11"/>
  <c r="J13" i="11"/>
  <c r="O13" i="11"/>
  <c r="V13" i="11"/>
  <c r="I13" i="11"/>
  <c r="S13" i="11"/>
  <c r="F13" i="11"/>
  <c r="T13" i="11"/>
  <c r="L13" i="11"/>
  <c r="O12" i="11"/>
  <c r="T12" i="11"/>
  <c r="G12" i="11"/>
  <c r="L12" i="11"/>
  <c r="P12" i="11"/>
  <c r="Q12" i="11"/>
  <c r="V12" i="11"/>
  <c r="S12" i="11"/>
  <c r="H12" i="11"/>
  <c r="X12" i="11"/>
  <c r="N12" i="11"/>
  <c r="K12" i="11"/>
  <c r="J12" i="11"/>
  <c r="R12" i="11"/>
  <c r="M12" i="11"/>
  <c r="F12" i="11"/>
  <c r="U12" i="11"/>
  <c r="W12" i="11"/>
  <c r="I12" i="11"/>
  <c r="Q14" i="11"/>
  <c r="G14" i="11"/>
  <c r="I14" i="11"/>
  <c r="V14" i="11"/>
  <c r="U14" i="11"/>
  <c r="X14" i="11"/>
  <c r="N14" i="11"/>
  <c r="M14" i="11"/>
  <c r="P14" i="11"/>
  <c r="F14" i="11"/>
  <c r="H14" i="11"/>
  <c r="J14" i="11"/>
  <c r="T14" i="11"/>
  <c r="W14" i="11"/>
  <c r="K14" i="11"/>
  <c r="R14" i="11"/>
  <c r="L14" i="11"/>
  <c r="S14" i="11"/>
  <c r="O14" i="11"/>
  <c r="U123" i="11"/>
  <c r="T123" i="11"/>
  <c r="F99" i="11"/>
  <c r="W27" i="11"/>
  <c r="O27" i="11"/>
  <c r="S27" i="11"/>
  <c r="H27" i="11"/>
  <c r="I27" i="11"/>
  <c r="G27" i="11"/>
  <c r="Q27" i="11"/>
  <c r="F27" i="11"/>
  <c r="T27" i="11"/>
  <c r="X27" i="11"/>
  <c r="L27" i="11"/>
  <c r="P27" i="11"/>
  <c r="N27" i="11"/>
  <c r="M27" i="11"/>
  <c r="J27" i="11"/>
  <c r="R27" i="11"/>
  <c r="V27" i="11"/>
  <c r="U27" i="11"/>
  <c r="K27" i="11"/>
  <c r="O29" i="11"/>
  <c r="W29" i="11"/>
  <c r="H29" i="11"/>
  <c r="P29" i="11"/>
  <c r="M29" i="11"/>
  <c r="J29" i="11"/>
  <c r="R29" i="11"/>
  <c r="F29" i="11"/>
  <c r="I29" i="11"/>
  <c r="S29" i="11"/>
  <c r="K29" i="11"/>
  <c r="L29" i="11"/>
  <c r="N29" i="11"/>
  <c r="T29" i="11"/>
  <c r="G29" i="11"/>
  <c r="U29" i="11"/>
  <c r="X29" i="11"/>
  <c r="Q29" i="11"/>
  <c r="V29" i="11"/>
  <c r="R147" i="11"/>
  <c r="F147" i="11"/>
  <c r="O183" i="11"/>
  <c r="J183" i="11"/>
  <c r="Q17" i="12"/>
  <c r="I17" i="12"/>
  <c r="X17" i="12"/>
  <c r="P17" i="12"/>
  <c r="H17" i="12"/>
  <c r="W17" i="12"/>
  <c r="O17" i="12"/>
  <c r="G17" i="12"/>
  <c r="V17" i="12"/>
  <c r="N17" i="12"/>
  <c r="F17" i="12"/>
  <c r="U17" i="12"/>
  <c r="M17" i="12"/>
  <c r="T17" i="12"/>
  <c r="L17" i="12"/>
  <c r="S17" i="12"/>
  <c r="K17" i="12"/>
  <c r="R17" i="12"/>
  <c r="J17" i="12"/>
  <c r="M75" i="11"/>
  <c r="S75" i="11"/>
  <c r="Q26" i="12"/>
  <c r="I26" i="12"/>
  <c r="X26" i="12"/>
  <c r="P26" i="12"/>
  <c r="H26" i="12"/>
  <c r="W26" i="12"/>
  <c r="O26" i="12"/>
  <c r="G26" i="12"/>
  <c r="V26" i="12"/>
  <c r="N26" i="12"/>
  <c r="F26" i="12"/>
  <c r="U26" i="12"/>
  <c r="M26" i="12"/>
  <c r="T26" i="12"/>
  <c r="L26" i="12"/>
  <c r="S26" i="12"/>
  <c r="K26" i="12"/>
  <c r="R26" i="12"/>
  <c r="J26" i="12"/>
  <c r="P159" i="11"/>
  <c r="O159" i="11"/>
  <c r="W159" i="11"/>
  <c r="P195" i="11"/>
  <c r="R195" i="11"/>
  <c r="V42" i="11"/>
  <c r="S42" i="11"/>
  <c r="G42" i="11"/>
  <c r="O42" i="11"/>
  <c r="X42" i="11"/>
  <c r="I42" i="11"/>
  <c r="J42" i="11"/>
  <c r="T42" i="11"/>
  <c r="F42" i="11"/>
  <c r="L42" i="11"/>
  <c r="Q42" i="11"/>
  <c r="R42" i="11"/>
  <c r="H42" i="11"/>
  <c r="P42" i="11"/>
  <c r="N42" i="11"/>
  <c r="U42" i="11"/>
  <c r="W42" i="11"/>
  <c r="K42" i="11"/>
  <c r="M42" i="11"/>
  <c r="K243" i="11"/>
  <c r="O243" i="11"/>
  <c r="M231" i="11"/>
  <c r="X87" i="11"/>
  <c r="H87" i="11"/>
  <c r="V111" i="11"/>
  <c r="M207" i="11"/>
  <c r="O207" i="11"/>
  <c r="I207" i="11"/>
  <c r="U135" i="11"/>
  <c r="L135" i="11"/>
  <c r="Q135" i="11"/>
  <c r="M171" i="11"/>
  <c r="P36" i="11"/>
  <c r="J36" i="11"/>
  <c r="I36" i="11"/>
  <c r="Q36" i="11"/>
  <c r="K36" i="11"/>
  <c r="S36" i="11"/>
  <c r="H36" i="11"/>
  <c r="X36" i="11"/>
  <c r="R36" i="11"/>
  <c r="V36" i="11"/>
  <c r="G36" i="11"/>
  <c r="U36" i="11"/>
  <c r="M36" i="11"/>
  <c r="T36" i="11"/>
  <c r="O36" i="11"/>
  <c r="L36" i="11"/>
  <c r="W36" i="11"/>
  <c r="F36" i="11"/>
  <c r="N36" i="11"/>
  <c r="E45" i="11"/>
  <c r="I219" i="11"/>
  <c r="R219" i="11"/>
  <c r="F219" i="11"/>
  <c r="S243" i="11"/>
  <c r="N207" i="11"/>
  <c r="P17" i="11"/>
  <c r="F17" i="11"/>
  <c r="G17" i="11"/>
  <c r="H17" i="11"/>
  <c r="U17" i="11"/>
  <c r="R17" i="11"/>
  <c r="Q17" i="11"/>
  <c r="W17" i="11"/>
  <c r="M17" i="11"/>
  <c r="L17" i="11"/>
  <c r="I17" i="11"/>
  <c r="O17" i="11"/>
  <c r="T17" i="11"/>
  <c r="K17" i="11"/>
  <c r="J17" i="11"/>
  <c r="V17" i="11"/>
  <c r="X17" i="11"/>
  <c r="N17" i="11"/>
  <c r="S17" i="11"/>
  <c r="T12" i="12"/>
  <c r="L12" i="12"/>
  <c r="R12" i="12"/>
  <c r="J12" i="12"/>
  <c r="Q12" i="12"/>
  <c r="I12" i="12"/>
  <c r="X12" i="12"/>
  <c r="P12" i="12"/>
  <c r="H12" i="12"/>
  <c r="W12" i="12"/>
  <c r="O12" i="12"/>
  <c r="G12" i="12"/>
  <c r="S12" i="12"/>
  <c r="N12" i="12"/>
  <c r="M12" i="12"/>
  <c r="F12" i="12"/>
  <c r="V12" i="12"/>
  <c r="U12" i="12"/>
  <c r="K12" i="12"/>
  <c r="G123" i="11"/>
  <c r="N123" i="11"/>
  <c r="U13" i="12"/>
  <c r="M13" i="12"/>
  <c r="T13" i="12"/>
  <c r="L13" i="12"/>
  <c r="S13" i="12"/>
  <c r="K13" i="12"/>
  <c r="R13" i="12"/>
  <c r="J13" i="12"/>
  <c r="Q13" i="12"/>
  <c r="I13" i="12"/>
  <c r="X13" i="12"/>
  <c r="P13" i="12"/>
  <c r="H13" i="12"/>
  <c r="W13" i="12"/>
  <c r="V13" i="12"/>
  <c r="O13" i="12"/>
  <c r="G13" i="12"/>
  <c r="N13" i="12"/>
  <c r="F13" i="12"/>
  <c r="W15" i="12"/>
  <c r="O15" i="12"/>
  <c r="G15" i="12"/>
  <c r="V15" i="12"/>
  <c r="N15" i="12"/>
  <c r="F15" i="12"/>
  <c r="U15" i="12"/>
  <c r="M15" i="12"/>
  <c r="T15" i="12"/>
  <c r="L15" i="12"/>
  <c r="S15" i="12"/>
  <c r="K15" i="12"/>
  <c r="R15" i="12"/>
  <c r="J15" i="12"/>
  <c r="I15" i="12"/>
  <c r="H15" i="12"/>
  <c r="Q15" i="12"/>
  <c r="P15" i="12"/>
  <c r="X15" i="12"/>
  <c r="R44" i="11"/>
  <c r="S44" i="11"/>
  <c r="T44" i="11"/>
  <c r="J44" i="11"/>
  <c r="F44" i="11"/>
  <c r="H44" i="11"/>
  <c r="K44" i="11"/>
  <c r="N44" i="11"/>
  <c r="G44" i="11"/>
  <c r="P44" i="11"/>
  <c r="I44" i="11"/>
  <c r="V44" i="11"/>
  <c r="O44" i="11"/>
  <c r="X44" i="11"/>
  <c r="Q44" i="11"/>
  <c r="U44" i="11"/>
  <c r="W44" i="11"/>
  <c r="L44" i="11"/>
  <c r="M44" i="11"/>
  <c r="K147" i="11"/>
  <c r="Q183" i="11"/>
  <c r="I183" i="11"/>
  <c r="X28" i="11"/>
  <c r="T28" i="11"/>
  <c r="J28" i="11"/>
  <c r="Q28" i="11"/>
  <c r="K28" i="11"/>
  <c r="R28" i="11"/>
  <c r="G28" i="11"/>
  <c r="O28" i="11"/>
  <c r="L28" i="11"/>
  <c r="F28" i="11"/>
  <c r="H28" i="11"/>
  <c r="P28" i="11"/>
  <c r="S28" i="11"/>
  <c r="M28" i="11"/>
  <c r="V28" i="11"/>
  <c r="W28" i="11"/>
  <c r="U28" i="11"/>
  <c r="I28" i="11"/>
  <c r="N28" i="11"/>
  <c r="U75" i="11"/>
  <c r="V75" i="11"/>
  <c r="L75" i="11"/>
  <c r="X30" i="11"/>
  <c r="Q30" i="11"/>
  <c r="U30" i="11"/>
  <c r="W30" i="11"/>
  <c r="H30" i="11"/>
  <c r="S30" i="11"/>
  <c r="K30" i="11"/>
  <c r="P30" i="11"/>
  <c r="F30" i="11"/>
  <c r="I30" i="11"/>
  <c r="J30" i="11"/>
  <c r="V30" i="11"/>
  <c r="G30" i="11"/>
  <c r="T30" i="11"/>
  <c r="R30" i="11"/>
  <c r="O30" i="11"/>
  <c r="M30" i="11"/>
  <c r="L30" i="11"/>
  <c r="N30" i="11"/>
  <c r="F159" i="11"/>
  <c r="J159" i="11"/>
  <c r="L159" i="11"/>
  <c r="V195" i="11"/>
  <c r="H195" i="11"/>
  <c r="Q195" i="11"/>
  <c r="S28" i="12"/>
  <c r="K28" i="12"/>
  <c r="R28" i="12"/>
  <c r="J28" i="12"/>
  <c r="Q28" i="12"/>
  <c r="I28" i="12"/>
  <c r="X28" i="12"/>
  <c r="P28" i="12"/>
  <c r="H28" i="12"/>
  <c r="W28" i="12"/>
  <c r="O28" i="12"/>
  <c r="G28" i="12"/>
  <c r="V28" i="12"/>
  <c r="N28" i="12"/>
  <c r="F28" i="12"/>
  <c r="M28" i="12"/>
  <c r="L28" i="12"/>
  <c r="T28" i="12"/>
  <c r="U28" i="12"/>
  <c r="L243" i="11"/>
  <c r="J243" i="11"/>
  <c r="N243" i="11"/>
  <c r="U231" i="11"/>
  <c r="Q231" i="11"/>
  <c r="J87" i="11"/>
  <c r="N87" i="11"/>
  <c r="J111" i="11"/>
  <c r="S111" i="11"/>
  <c r="S53" i="11"/>
  <c r="J53" i="11"/>
  <c r="P53" i="11"/>
  <c r="X53" i="11"/>
  <c r="R53" i="11"/>
  <c r="F53" i="11"/>
  <c r="N53" i="11"/>
  <c r="T53" i="11"/>
  <c r="U53" i="11"/>
  <c r="G53" i="11"/>
  <c r="Q53" i="11"/>
  <c r="M53" i="11"/>
  <c r="O53" i="11"/>
  <c r="I53" i="11"/>
  <c r="W53" i="11"/>
  <c r="L53" i="11"/>
  <c r="V53" i="11"/>
  <c r="H53" i="11"/>
  <c r="K53" i="11"/>
  <c r="V207" i="11"/>
  <c r="T207" i="11"/>
  <c r="J135" i="11"/>
  <c r="W135" i="11"/>
  <c r="L171" i="11"/>
  <c r="J171" i="11"/>
  <c r="U22" i="12"/>
  <c r="M22" i="12"/>
  <c r="T22" i="12"/>
  <c r="L22" i="12"/>
  <c r="S22" i="12"/>
  <c r="K22" i="12"/>
  <c r="R22" i="12"/>
  <c r="J22" i="12"/>
  <c r="Q22" i="12"/>
  <c r="I22" i="12"/>
  <c r="E31" i="12"/>
  <c r="X22" i="12"/>
  <c r="P22" i="12"/>
  <c r="H22" i="12"/>
  <c r="W22" i="12"/>
  <c r="V22" i="12"/>
  <c r="O22" i="12"/>
  <c r="G22" i="12"/>
  <c r="N22" i="12"/>
  <c r="F22" i="12"/>
  <c r="T219" i="11"/>
  <c r="S219" i="11"/>
  <c r="W219" i="11"/>
  <c r="F87" i="11"/>
  <c r="Q207" i="11"/>
  <c r="M123" i="11"/>
  <c r="J99" i="11"/>
  <c r="I99" i="11"/>
  <c r="N39" i="11"/>
  <c r="K39" i="11"/>
  <c r="L39" i="11"/>
  <c r="R39" i="11"/>
  <c r="F39" i="11"/>
  <c r="H39" i="11"/>
  <c r="V39" i="11"/>
  <c r="P39" i="11"/>
  <c r="I39" i="11"/>
  <c r="X39" i="11"/>
  <c r="Q39" i="11"/>
  <c r="M39" i="11"/>
  <c r="G39" i="11"/>
  <c r="S39" i="11"/>
  <c r="U39" i="11"/>
  <c r="J39" i="11"/>
  <c r="O39" i="11"/>
  <c r="T39" i="11"/>
  <c r="W39" i="11"/>
  <c r="U30" i="12"/>
  <c r="M30" i="12"/>
  <c r="X30" i="12"/>
  <c r="O30" i="12"/>
  <c r="F30" i="12"/>
  <c r="W30" i="12"/>
  <c r="N30" i="12"/>
  <c r="V30" i="12"/>
  <c r="L30" i="12"/>
  <c r="T30" i="12"/>
  <c r="K30" i="12"/>
  <c r="S30" i="12"/>
  <c r="J30" i="12"/>
  <c r="R30" i="12"/>
  <c r="I30" i="12"/>
  <c r="Q30" i="12"/>
  <c r="P30" i="12"/>
  <c r="H30" i="12"/>
  <c r="G30" i="12"/>
  <c r="S147" i="11"/>
  <c r="Q147" i="11"/>
  <c r="K183" i="11"/>
  <c r="V183" i="11"/>
  <c r="V14" i="12"/>
  <c r="N14" i="12"/>
  <c r="F14" i="12"/>
  <c r="U14" i="12"/>
  <c r="M14" i="12"/>
  <c r="T14" i="12"/>
  <c r="L14" i="12"/>
  <c r="S14" i="12"/>
  <c r="K14" i="12"/>
  <c r="R14" i="12"/>
  <c r="J14" i="12"/>
  <c r="Q14" i="12"/>
  <c r="I14" i="12"/>
  <c r="X14" i="12"/>
  <c r="P14" i="12"/>
  <c r="W14" i="12"/>
  <c r="H14" i="12"/>
  <c r="G14" i="12"/>
  <c r="O14" i="12"/>
  <c r="Q75" i="11"/>
  <c r="K75" i="11"/>
  <c r="X16" i="12"/>
  <c r="P16" i="12"/>
  <c r="H16" i="12"/>
  <c r="W16" i="12"/>
  <c r="O16" i="12"/>
  <c r="G16" i="12"/>
  <c r="V16" i="12"/>
  <c r="N16" i="12"/>
  <c r="F16" i="12"/>
  <c r="U16" i="12"/>
  <c r="M16" i="12"/>
  <c r="T16" i="12"/>
  <c r="L16" i="12"/>
  <c r="S16" i="12"/>
  <c r="K16" i="12"/>
  <c r="R16" i="12"/>
  <c r="Q16" i="12"/>
  <c r="J16" i="12"/>
  <c r="I16" i="12"/>
  <c r="X159" i="11"/>
  <c r="I159" i="11"/>
  <c r="G159" i="11"/>
  <c r="I195" i="11"/>
  <c r="N195" i="11"/>
  <c r="G195" i="11"/>
  <c r="P243" i="11"/>
  <c r="Q243" i="11"/>
  <c r="G243" i="11"/>
  <c r="G231" i="11"/>
  <c r="H231" i="11"/>
  <c r="Q87" i="11"/>
  <c r="G87" i="11"/>
  <c r="G111" i="11"/>
  <c r="K111" i="11"/>
  <c r="P207" i="11"/>
  <c r="X207" i="11"/>
  <c r="N135" i="11"/>
  <c r="G135" i="11"/>
  <c r="S171" i="11"/>
  <c r="I171" i="11"/>
  <c r="G15" i="11"/>
  <c r="T15" i="11"/>
  <c r="J15" i="11"/>
  <c r="V15" i="11"/>
  <c r="L15" i="11"/>
  <c r="N15" i="11"/>
  <c r="H15" i="11"/>
  <c r="Q15" i="11"/>
  <c r="I15" i="11"/>
  <c r="F15" i="11"/>
  <c r="S15" i="11"/>
  <c r="W15" i="11"/>
  <c r="M15" i="11"/>
  <c r="X15" i="11"/>
  <c r="K15" i="11"/>
  <c r="U15" i="11"/>
  <c r="O15" i="11"/>
  <c r="P15" i="11"/>
  <c r="R15" i="11"/>
  <c r="P219" i="11"/>
  <c r="V219" i="11"/>
  <c r="U18" i="11"/>
  <c r="K18" i="11"/>
  <c r="V18" i="11"/>
  <c r="M18" i="11"/>
  <c r="X18" i="11"/>
  <c r="H18" i="11"/>
  <c r="W18" i="11"/>
  <c r="L18" i="11"/>
  <c r="G18" i="11"/>
  <c r="R18" i="11"/>
  <c r="T18" i="11"/>
  <c r="N18" i="11"/>
  <c r="P18" i="11"/>
  <c r="Q18" i="11"/>
  <c r="J18" i="11"/>
  <c r="O18" i="11"/>
  <c r="F18" i="11"/>
  <c r="S18" i="11"/>
  <c r="I18" i="11"/>
  <c r="W37" i="11"/>
  <c r="X37" i="11"/>
  <c r="S37" i="11"/>
  <c r="G37" i="11"/>
  <c r="I37" i="11"/>
  <c r="O37" i="11"/>
  <c r="Q37" i="11"/>
  <c r="J37" i="11"/>
  <c r="F37" i="11"/>
  <c r="U37" i="11"/>
  <c r="H37" i="11"/>
  <c r="V37" i="11"/>
  <c r="N37" i="11"/>
  <c r="L37" i="11"/>
  <c r="P37" i="11"/>
  <c r="K37" i="11"/>
  <c r="M37" i="11"/>
  <c r="R37" i="11"/>
  <c r="T37" i="11"/>
  <c r="J231" i="11"/>
  <c r="M111" i="11"/>
  <c r="W43" i="11"/>
  <c r="N43" i="11"/>
  <c r="F43" i="11"/>
  <c r="I43" i="11"/>
  <c r="H43" i="11"/>
  <c r="Q43" i="11"/>
  <c r="R43" i="11"/>
  <c r="X43" i="11"/>
  <c r="V43" i="11"/>
  <c r="U43" i="11"/>
  <c r="O43" i="11"/>
  <c r="P43" i="11"/>
  <c r="T43" i="11"/>
  <c r="J43" i="11"/>
  <c r="G43" i="11"/>
  <c r="K43" i="11"/>
  <c r="L43" i="11"/>
  <c r="M43" i="11"/>
  <c r="S43" i="11"/>
  <c r="K123" i="11"/>
  <c r="F123" i="11"/>
  <c r="W99" i="11"/>
  <c r="X25" i="12"/>
  <c r="P25" i="12"/>
  <c r="H25" i="12"/>
  <c r="W25" i="12"/>
  <c r="O25" i="12"/>
  <c r="G25" i="12"/>
  <c r="V25" i="12"/>
  <c r="N25" i="12"/>
  <c r="F25" i="12"/>
  <c r="U25" i="12"/>
  <c r="M25" i="12"/>
  <c r="T25" i="12"/>
  <c r="L25" i="12"/>
  <c r="S25" i="12"/>
  <c r="K25" i="12"/>
  <c r="R25" i="12"/>
  <c r="Q25" i="12"/>
  <c r="J25" i="12"/>
  <c r="I25" i="12"/>
  <c r="G147" i="11"/>
  <c r="H147" i="11"/>
  <c r="O147" i="11"/>
  <c r="G183" i="11"/>
  <c r="L183" i="11"/>
  <c r="U10" i="11"/>
  <c r="K10" i="11"/>
  <c r="M10" i="11"/>
  <c r="R10" i="11"/>
  <c r="O10" i="11"/>
  <c r="J10" i="11"/>
  <c r="N10" i="11"/>
  <c r="H10" i="11"/>
  <c r="I10" i="11"/>
  <c r="L10" i="11"/>
  <c r="G10" i="11"/>
  <c r="Q10" i="11"/>
  <c r="F10" i="11"/>
  <c r="S10" i="11"/>
  <c r="W10" i="11"/>
  <c r="X10" i="11"/>
  <c r="P10" i="11"/>
  <c r="V10" i="11"/>
  <c r="T10" i="11"/>
  <c r="E19" i="11"/>
  <c r="P75" i="11"/>
  <c r="W75" i="11"/>
  <c r="T56" i="11"/>
  <c r="N56" i="11"/>
  <c r="W56" i="11"/>
  <c r="M56" i="11"/>
  <c r="V56" i="11"/>
  <c r="U56" i="11"/>
  <c r="J56" i="11"/>
  <c r="I56" i="11"/>
  <c r="R56" i="11"/>
  <c r="X56" i="11"/>
  <c r="K56" i="11"/>
  <c r="P56" i="11"/>
  <c r="L56" i="11"/>
  <c r="G56" i="11"/>
  <c r="F56" i="11"/>
  <c r="Q56" i="11"/>
  <c r="O56" i="11"/>
  <c r="H56" i="11"/>
  <c r="S56" i="11"/>
  <c r="V159" i="11"/>
  <c r="N159" i="11"/>
  <c r="T159" i="11"/>
  <c r="L195" i="11"/>
  <c r="S195" i="11"/>
  <c r="T195" i="11"/>
  <c r="M243" i="11"/>
  <c r="H243" i="11"/>
  <c r="F243" i="11"/>
  <c r="X231" i="11"/>
  <c r="K231" i="11"/>
  <c r="M87" i="11"/>
  <c r="H111" i="11"/>
  <c r="X111" i="11"/>
  <c r="W111" i="11"/>
  <c r="T41" i="11"/>
  <c r="X41" i="11"/>
  <c r="H41" i="11"/>
  <c r="V41" i="11"/>
  <c r="G41" i="11"/>
  <c r="U41" i="11"/>
  <c r="R41" i="11"/>
  <c r="F41" i="11"/>
  <c r="Q41" i="11"/>
  <c r="N41" i="11"/>
  <c r="J41" i="11"/>
  <c r="P41" i="11"/>
  <c r="O41" i="11"/>
  <c r="W41" i="11"/>
  <c r="I41" i="11"/>
  <c r="K41" i="11"/>
  <c r="S41" i="11"/>
  <c r="M41" i="11"/>
  <c r="L41" i="11"/>
  <c r="R207" i="11"/>
  <c r="F207" i="11"/>
  <c r="S59" i="11"/>
  <c r="Q59" i="11"/>
  <c r="R59" i="11"/>
  <c r="M59" i="11"/>
  <c r="F59" i="11"/>
  <c r="H59" i="11"/>
  <c r="X59" i="11"/>
  <c r="U59" i="11"/>
  <c r="N59" i="11"/>
  <c r="P59" i="11"/>
  <c r="I59" i="11"/>
  <c r="V59" i="11"/>
  <c r="O59" i="11"/>
  <c r="G59" i="11"/>
  <c r="W59" i="11"/>
  <c r="L59" i="11"/>
  <c r="K59" i="11"/>
  <c r="J59" i="11"/>
  <c r="T59" i="11"/>
  <c r="X135" i="11"/>
  <c r="H135" i="11"/>
  <c r="N171" i="11"/>
  <c r="V171" i="11"/>
  <c r="W171" i="11"/>
  <c r="G219" i="11"/>
  <c r="M219" i="11"/>
  <c r="T52" i="11"/>
  <c r="U52" i="11"/>
  <c r="R52" i="11"/>
  <c r="H52" i="11"/>
  <c r="M52" i="11"/>
  <c r="P52" i="11"/>
  <c r="I52" i="11"/>
  <c r="F52" i="11"/>
  <c r="G52" i="11"/>
  <c r="E61" i="11"/>
  <c r="S52" i="11"/>
  <c r="W52" i="11"/>
  <c r="O52" i="11"/>
  <c r="X52" i="11"/>
  <c r="L52" i="11"/>
  <c r="J52" i="11"/>
  <c r="V52" i="11"/>
  <c r="N52" i="11"/>
  <c r="Q52" i="11"/>
  <c r="K52" i="11"/>
  <c r="T60" i="11"/>
  <c r="S60" i="11"/>
  <c r="F60" i="11"/>
  <c r="N60" i="11"/>
  <c r="I60" i="11"/>
  <c r="O60" i="11"/>
  <c r="L60" i="11"/>
  <c r="H60" i="11"/>
  <c r="G60" i="11"/>
  <c r="W60" i="11"/>
  <c r="J60" i="11"/>
  <c r="U60" i="11"/>
  <c r="M60" i="11"/>
  <c r="R60" i="11"/>
  <c r="K60" i="11"/>
  <c r="P60" i="11"/>
  <c r="X60" i="11"/>
  <c r="V60" i="11"/>
  <c r="Q60" i="11"/>
  <c r="S87" i="11"/>
  <c r="F135" i="11"/>
  <c r="H171" i="11"/>
  <c r="O38" i="11"/>
  <c r="G38" i="11"/>
  <c r="V38" i="11"/>
  <c r="P38" i="11"/>
  <c r="K38" i="11"/>
  <c r="W38" i="11"/>
  <c r="Q38" i="11"/>
  <c r="I38" i="11"/>
  <c r="U38" i="11"/>
  <c r="X38" i="11"/>
  <c r="T38" i="11"/>
  <c r="F38" i="11"/>
  <c r="H38" i="11"/>
  <c r="R38" i="11"/>
  <c r="J38" i="11"/>
  <c r="M38" i="11"/>
  <c r="N38" i="11"/>
  <c r="L38" i="11"/>
  <c r="S38" i="11"/>
  <c r="P123" i="11"/>
  <c r="S99" i="11"/>
  <c r="M99" i="11"/>
  <c r="T54" i="11"/>
  <c r="X54" i="11"/>
  <c r="U54" i="11"/>
  <c r="K54" i="11"/>
  <c r="S54" i="11"/>
  <c r="L54" i="11"/>
  <c r="F54" i="11"/>
  <c r="R54" i="11"/>
  <c r="O54" i="11"/>
  <c r="V54" i="11"/>
  <c r="M54" i="11"/>
  <c r="I54" i="11"/>
  <c r="G54" i="11"/>
  <c r="W54" i="11"/>
  <c r="Q54" i="11"/>
  <c r="J54" i="11"/>
  <c r="P54" i="11"/>
  <c r="N54" i="11"/>
  <c r="H54" i="11"/>
  <c r="P147" i="11"/>
  <c r="I147" i="11"/>
  <c r="X183" i="11"/>
  <c r="R183" i="11"/>
  <c r="U183" i="11"/>
  <c r="H75" i="11"/>
  <c r="N75" i="11"/>
  <c r="R159" i="11"/>
  <c r="S159" i="11"/>
  <c r="U195" i="11"/>
  <c r="J195" i="11"/>
  <c r="R243" i="11"/>
  <c r="W243" i="11"/>
  <c r="T243" i="11"/>
  <c r="P231" i="11"/>
  <c r="R231" i="11"/>
  <c r="I231" i="11"/>
  <c r="K87" i="11"/>
  <c r="P87" i="11"/>
  <c r="W87" i="11"/>
  <c r="R111" i="11"/>
  <c r="N111" i="11"/>
  <c r="U111" i="11"/>
  <c r="R27" i="12"/>
  <c r="J27" i="12"/>
  <c r="Q27" i="12"/>
  <c r="I27" i="12"/>
  <c r="X27" i="12"/>
  <c r="P27" i="12"/>
  <c r="H27" i="12"/>
  <c r="W27" i="12"/>
  <c r="O27" i="12"/>
  <c r="G27" i="12"/>
  <c r="V27" i="12"/>
  <c r="N27" i="12"/>
  <c r="F27" i="12"/>
  <c r="U27" i="12"/>
  <c r="M27" i="12"/>
  <c r="T27" i="12"/>
  <c r="S27" i="12"/>
  <c r="K27" i="12"/>
  <c r="L27" i="12"/>
  <c r="H207" i="11"/>
  <c r="S207" i="11"/>
  <c r="P135" i="11"/>
  <c r="I135" i="11"/>
  <c r="F171" i="11"/>
  <c r="P171" i="11"/>
  <c r="T171" i="11"/>
  <c r="U219" i="11"/>
  <c r="O219" i="11"/>
  <c r="AE74" i="2"/>
  <c r="T74" i="2" s="1"/>
  <c r="AE72" i="2"/>
  <c r="AE71" i="2"/>
  <c r="M140" i="8"/>
  <c r="M140" i="7"/>
  <c r="M147" i="8"/>
  <c r="M147" i="7"/>
  <c r="N84" i="8"/>
  <c r="N92" i="8"/>
  <c r="N80" i="7"/>
  <c r="N71" i="7"/>
  <c r="N80" i="8"/>
  <c r="N84" i="7"/>
  <c r="N79" i="8"/>
  <c r="N71" i="8"/>
  <c r="N79" i="7"/>
  <c r="N92" i="7"/>
  <c r="I79" i="8"/>
  <c r="I80" i="8"/>
  <c r="I84" i="7"/>
  <c r="I79" i="7"/>
  <c r="I71" i="8"/>
  <c r="I84" i="8"/>
  <c r="I80" i="7"/>
  <c r="I71" i="7"/>
  <c r="I92" i="8"/>
  <c r="I92" i="7"/>
  <c r="M80" i="8"/>
  <c r="M79" i="8"/>
  <c r="M92" i="8"/>
  <c r="M84" i="7"/>
  <c r="M71" i="8"/>
  <c r="M84" i="8"/>
  <c r="M79" i="7"/>
  <c r="M71" i="7"/>
  <c r="M80" i="7"/>
  <c r="M92" i="7"/>
  <c r="L140" i="8"/>
  <c r="L147" i="8"/>
  <c r="L140" i="7"/>
  <c r="L147" i="7"/>
  <c r="G147" i="8"/>
  <c r="G140" i="8"/>
  <c r="G140" i="7"/>
  <c r="G147" i="7"/>
  <c r="O147" i="8"/>
  <c r="O140" i="8"/>
  <c r="O140" i="7"/>
  <c r="O147" i="7"/>
  <c r="K140" i="8"/>
  <c r="K147" i="8"/>
  <c r="K140" i="7"/>
  <c r="K147" i="7"/>
  <c r="J84" i="8"/>
  <c r="J79" i="8"/>
  <c r="J80" i="8"/>
  <c r="J71" i="8"/>
  <c r="J92" i="8"/>
  <c r="J79" i="7"/>
  <c r="J71" i="7"/>
  <c r="J80" i="7"/>
  <c r="J84" i="7"/>
  <c r="J92" i="7"/>
  <c r="H147" i="8"/>
  <c r="H140" i="8"/>
  <c r="H140" i="7"/>
  <c r="H147" i="7"/>
  <c r="G80" i="8"/>
  <c r="G84" i="8"/>
  <c r="G80" i="7"/>
  <c r="G79" i="7"/>
  <c r="G71" i="7"/>
  <c r="G84" i="7"/>
  <c r="G92" i="8"/>
  <c r="G71" i="8"/>
  <c r="G79" i="8"/>
  <c r="G92" i="7"/>
  <c r="H84" i="8"/>
  <c r="H80" i="8"/>
  <c r="H71" i="8"/>
  <c r="H84" i="7"/>
  <c r="H79" i="8"/>
  <c r="H92" i="8"/>
  <c r="H79" i="7"/>
  <c r="H80" i="7"/>
  <c r="H71" i="7"/>
  <c r="H92" i="7"/>
  <c r="N147" i="8"/>
  <c r="N140" i="7"/>
  <c r="N140" i="8"/>
  <c r="N147" i="7"/>
  <c r="O84" i="8"/>
  <c r="O92" i="8"/>
  <c r="O80" i="8"/>
  <c r="O84" i="7"/>
  <c r="O71" i="7"/>
  <c r="O79" i="7"/>
  <c r="O71" i="8"/>
  <c r="O79" i="8"/>
  <c r="O92" i="7"/>
  <c r="O80" i="7"/>
  <c r="J147" i="8"/>
  <c r="J140" i="8"/>
  <c r="J140" i="7"/>
  <c r="J147" i="7"/>
  <c r="L80" i="8"/>
  <c r="L92" i="8"/>
  <c r="L71" i="8"/>
  <c r="L84" i="8"/>
  <c r="L84" i="7"/>
  <c r="L79" i="7"/>
  <c r="L71" i="7"/>
  <c r="L79" i="8"/>
  <c r="L80" i="7"/>
  <c r="L92" i="7"/>
  <c r="K92" i="8"/>
  <c r="K71" i="8"/>
  <c r="K79" i="7"/>
  <c r="K80" i="7"/>
  <c r="K71" i="7"/>
  <c r="K79" i="8"/>
  <c r="K80" i="8"/>
  <c r="K84" i="8"/>
  <c r="K84" i="7"/>
  <c r="K92" i="7"/>
  <c r="I147" i="8"/>
  <c r="I140" i="7"/>
  <c r="I140" i="8"/>
  <c r="I147" i="7"/>
  <c r="J25" i="6"/>
  <c r="G91" i="4"/>
  <c r="O91" i="4"/>
  <c r="K91" i="4"/>
  <c r="H91" i="4"/>
  <c r="K25" i="6"/>
  <c r="N91" i="4"/>
  <c r="M91" i="4"/>
  <c r="L91" i="4"/>
  <c r="J91" i="4"/>
  <c r="I91" i="4"/>
  <c r="G25" i="6"/>
  <c r="L25" i="6"/>
  <c r="D38" i="3"/>
  <c r="D39" i="3"/>
  <c r="I25" i="6"/>
  <c r="D23" i="6"/>
  <c r="H25" i="6"/>
  <c r="E25" i="6"/>
  <c r="D22" i="6"/>
  <c r="D24" i="6"/>
  <c r="F25" i="6"/>
  <c r="M25" i="6"/>
  <c r="D37" i="3"/>
  <c r="I18" i="6"/>
  <c r="I82" i="1"/>
  <c r="I82" i="4"/>
  <c r="J83" i="1"/>
  <c r="J83" i="4"/>
  <c r="G83" i="1"/>
  <c r="G83" i="4"/>
  <c r="H83" i="1"/>
  <c r="H83" i="4"/>
  <c r="O83" i="1"/>
  <c r="O83" i="4"/>
  <c r="L83" i="1"/>
  <c r="L83" i="4"/>
  <c r="K82" i="1"/>
  <c r="K82" i="4"/>
  <c r="K83" i="1"/>
  <c r="K83" i="4"/>
  <c r="M82" i="1"/>
  <c r="M82" i="4"/>
  <c r="N82" i="1"/>
  <c r="N82" i="4"/>
  <c r="N83" i="1"/>
  <c r="N83" i="4"/>
  <c r="I83" i="1"/>
  <c r="I83" i="4"/>
  <c r="M83" i="1"/>
  <c r="M83" i="4"/>
  <c r="O82" i="1"/>
  <c r="O82" i="4"/>
  <c r="L82" i="1"/>
  <c r="L82" i="4"/>
  <c r="H82" i="1"/>
  <c r="H82" i="4"/>
  <c r="G82" i="1"/>
  <c r="G82" i="4"/>
  <c r="J82" i="1"/>
  <c r="J82" i="4"/>
  <c r="H18" i="6"/>
  <c r="G18" i="6"/>
  <c r="G91" i="1"/>
  <c r="G81" i="1"/>
  <c r="O91" i="1"/>
  <c r="O81" i="1"/>
  <c r="K91" i="1"/>
  <c r="E332" i="11" s="1"/>
  <c r="K81" i="1"/>
  <c r="T72" i="2"/>
  <c r="H91" i="1"/>
  <c r="H81" i="1"/>
  <c r="N91" i="1"/>
  <c r="N81" i="1"/>
  <c r="J91" i="1"/>
  <c r="J81" i="1"/>
  <c r="I91" i="1"/>
  <c r="I81" i="1"/>
  <c r="Q73" i="2"/>
  <c r="M91" i="1"/>
  <c r="E334" i="11" s="1"/>
  <c r="M81" i="1"/>
  <c r="L91" i="1"/>
  <c r="L81" i="1"/>
  <c r="Q70" i="2"/>
  <c r="R70" i="2" s="1"/>
  <c r="D33" i="3"/>
  <c r="K18" i="6"/>
  <c r="J18" i="6"/>
  <c r="D32" i="3"/>
  <c r="D16" i="6"/>
  <c r="F18" i="6"/>
  <c r="D17" i="6"/>
  <c r="M18" i="6"/>
  <c r="D15" i="6"/>
  <c r="E18" i="6"/>
  <c r="L18" i="6"/>
  <c r="D31" i="3"/>
  <c r="D11" i="6"/>
  <c r="K13" i="6" s="1"/>
  <c r="K29" i="3" s="1"/>
  <c r="E11" i="5"/>
  <c r="E46" i="5"/>
  <c r="E22" i="5"/>
  <c r="E64" i="5"/>
  <c r="E34" i="5"/>
  <c r="K216" i="18" l="1"/>
  <c r="K215" i="18"/>
  <c r="F216" i="18"/>
  <c r="F215" i="18"/>
  <c r="I216" i="18"/>
  <c r="I215" i="18"/>
  <c r="S216" i="18"/>
  <c r="S215" i="18"/>
  <c r="N216" i="18"/>
  <c r="N215" i="18"/>
  <c r="R216" i="18"/>
  <c r="R215" i="18"/>
  <c r="D216" i="18"/>
  <c r="D215" i="18"/>
  <c r="H216" i="18"/>
  <c r="H215" i="18"/>
  <c r="G216" i="18"/>
  <c r="G215" i="18"/>
  <c r="L216" i="18"/>
  <c r="L215" i="18"/>
  <c r="P216" i="18"/>
  <c r="P215" i="18"/>
  <c r="U216" i="18"/>
  <c r="U215" i="18"/>
  <c r="J216" i="18"/>
  <c r="J215" i="18"/>
  <c r="T216" i="18"/>
  <c r="T215" i="18"/>
  <c r="C216" i="18"/>
  <c r="C215" i="18"/>
  <c r="O216" i="18"/>
  <c r="O215" i="18"/>
  <c r="E216" i="18"/>
  <c r="E215" i="18"/>
  <c r="Q216" i="18"/>
  <c r="Q215" i="18"/>
  <c r="M216" i="18"/>
  <c r="M215" i="18"/>
  <c r="E331" i="11"/>
  <c r="E328" i="11"/>
  <c r="E329" i="11"/>
  <c r="E335" i="11"/>
  <c r="E333" i="11"/>
  <c r="E336" i="11"/>
  <c r="E330" i="11"/>
  <c r="R171" i="2"/>
  <c r="S171" i="2" s="1"/>
  <c r="C171" i="2" s="1"/>
  <c r="U171" i="2"/>
  <c r="R174" i="2"/>
  <c r="S174" i="2" s="1"/>
  <c r="C174" i="2" s="1"/>
  <c r="E174" i="2" s="1"/>
  <c r="F142" i="7" s="1"/>
  <c r="U174" i="2"/>
  <c r="V174" i="2" s="1"/>
  <c r="I174" i="2" s="1"/>
  <c r="K174" i="2" s="1"/>
  <c r="F142" i="8" s="1"/>
  <c r="N142" i="8" s="1"/>
  <c r="R173" i="2"/>
  <c r="S173" i="2" s="1"/>
  <c r="C173" i="2" s="1"/>
  <c r="E173" i="2" s="1"/>
  <c r="F141" i="7" s="1"/>
  <c r="U173" i="2"/>
  <c r="V173" i="2" s="1"/>
  <c r="I173" i="2" s="1"/>
  <c r="K173" i="2" s="1"/>
  <c r="F141" i="8" s="1"/>
  <c r="L141" i="8" s="1"/>
  <c r="R175" i="2"/>
  <c r="S175" i="2" s="1"/>
  <c r="C175" i="2" s="1"/>
  <c r="E175" i="2" s="1"/>
  <c r="F143" i="7" s="1"/>
  <c r="U175" i="2"/>
  <c r="V175" i="2" s="1"/>
  <c r="I175" i="2" s="1"/>
  <c r="K175" i="2" s="1"/>
  <c r="F143" i="8" s="1"/>
  <c r="S70" i="2"/>
  <c r="C70" i="2" s="1"/>
  <c r="Q72" i="2"/>
  <c r="U72" i="2" s="1"/>
  <c r="V72" i="2" s="1"/>
  <c r="I72" i="2" s="1"/>
  <c r="K72" i="2" s="1"/>
  <c r="F92" i="4" s="1"/>
  <c r="M92" i="4" s="1"/>
  <c r="U73" i="2"/>
  <c r="V73" i="2" s="1"/>
  <c r="I73" i="2" s="1"/>
  <c r="K73" i="2" s="1"/>
  <c r="F93" i="4" s="1"/>
  <c r="K93" i="4" s="1"/>
  <c r="Q74" i="2"/>
  <c r="U74" i="2" s="1"/>
  <c r="V74" i="2" s="1"/>
  <c r="I74" i="2" s="1"/>
  <c r="K74" i="2" s="1"/>
  <c r="R73" i="2"/>
  <c r="S73" i="2" s="1"/>
  <c r="C73" i="2" s="1"/>
  <c r="E73" i="2" s="1"/>
  <c r="F93" i="1" s="1"/>
  <c r="U70" i="2"/>
  <c r="N91" i="5"/>
  <c r="V84" i="7"/>
  <c r="F91" i="5"/>
  <c r="V91" i="1"/>
  <c r="V92" i="8"/>
  <c r="V147" i="8"/>
  <c r="V83" i="1"/>
  <c r="V71" i="7"/>
  <c r="V80" i="7"/>
  <c r="V79" i="7"/>
  <c r="V82" i="4"/>
  <c r="V92" i="7"/>
  <c r="V84" i="8"/>
  <c r="V147" i="7"/>
  <c r="V83" i="4"/>
  <c r="V82" i="1"/>
  <c r="V91" i="4"/>
  <c r="V79" i="8"/>
  <c r="V80" i="8"/>
  <c r="V140" i="7"/>
  <c r="V81" i="1"/>
  <c r="V71" i="8"/>
  <c r="V140" i="8"/>
  <c r="AA14" i="11"/>
  <c r="AA54" i="11"/>
  <c r="AA22" i="12"/>
  <c r="AA11" i="12"/>
  <c r="AA52" i="11"/>
  <c r="AA123" i="11"/>
  <c r="AA15" i="11"/>
  <c r="AA53" i="11"/>
  <c r="AA17" i="12"/>
  <c r="AA13" i="11"/>
  <c r="AA40" i="11"/>
  <c r="AA111" i="11"/>
  <c r="AA75" i="11"/>
  <c r="AA10" i="11"/>
  <c r="AA30" i="11"/>
  <c r="AA44" i="11"/>
  <c r="AA13" i="12"/>
  <c r="AA12" i="12"/>
  <c r="AA29" i="11"/>
  <c r="AA31" i="11"/>
  <c r="AA29" i="12"/>
  <c r="AA23" i="12"/>
  <c r="AA43" i="11"/>
  <c r="AA28" i="12"/>
  <c r="AA17" i="11"/>
  <c r="AA26" i="12"/>
  <c r="AA231" i="11"/>
  <c r="AA24" i="11"/>
  <c r="AA16" i="11"/>
  <c r="AA32" i="11"/>
  <c r="AA30" i="12"/>
  <c r="AA56" i="11"/>
  <c r="AA14" i="12"/>
  <c r="AA39" i="11"/>
  <c r="AA15" i="12"/>
  <c r="AA36" i="11"/>
  <c r="AA18" i="12"/>
  <c r="AA24" i="12"/>
  <c r="AA38" i="11"/>
  <c r="AA18" i="11"/>
  <c r="AA59" i="11"/>
  <c r="AA243" i="11"/>
  <c r="AA87" i="11"/>
  <c r="AA42" i="11"/>
  <c r="AA147" i="11"/>
  <c r="AA27" i="11"/>
  <c r="AA99" i="11"/>
  <c r="AA57" i="11"/>
  <c r="AA195" i="11"/>
  <c r="AA10" i="12"/>
  <c r="AA11" i="11"/>
  <c r="AA207" i="11"/>
  <c r="AA171" i="11"/>
  <c r="AA25" i="12"/>
  <c r="AA12" i="11"/>
  <c r="AA25" i="11"/>
  <c r="AA183" i="11"/>
  <c r="AA58" i="11"/>
  <c r="AA55" i="11"/>
  <c r="AA27" i="12"/>
  <c r="AA60" i="11"/>
  <c r="AA37" i="11"/>
  <c r="AA16" i="12"/>
  <c r="AA135" i="11"/>
  <c r="AA41" i="11"/>
  <c r="AA159" i="11"/>
  <c r="AA28" i="11"/>
  <c r="AA219" i="11"/>
  <c r="AA26" i="11"/>
  <c r="O140" i="9"/>
  <c r="L140" i="9"/>
  <c r="E93" i="12"/>
  <c r="F93" i="12" s="1"/>
  <c r="E96" i="12"/>
  <c r="T96" i="12" s="1"/>
  <c r="E212" i="12"/>
  <c r="V212" i="12" s="1"/>
  <c r="E315" i="12"/>
  <c r="N315" i="12" s="1"/>
  <c r="E707" i="12"/>
  <c r="E190" i="12"/>
  <c r="L190" i="12" s="1"/>
  <c r="E200" i="12"/>
  <c r="V200" i="12" s="1"/>
  <c r="E708" i="12"/>
  <c r="E198" i="12"/>
  <c r="I198" i="12" s="1"/>
  <c r="E754" i="12"/>
  <c r="E89" i="12"/>
  <c r="U89" i="12" s="1"/>
  <c r="E312" i="12"/>
  <c r="X312" i="12" s="1"/>
  <c r="E204" i="12"/>
  <c r="N204" i="12" s="1"/>
  <c r="E197" i="12"/>
  <c r="W197" i="12" s="1"/>
  <c r="E196" i="12"/>
  <c r="Q196" i="12" s="1"/>
  <c r="E215" i="12"/>
  <c r="S215" i="12" s="1"/>
  <c r="E185" i="12"/>
  <c r="J185" i="12" s="1"/>
  <c r="E756" i="12"/>
  <c r="E313" i="12"/>
  <c r="X313" i="12" s="1"/>
  <c r="E700" i="12"/>
  <c r="E202" i="12"/>
  <c r="W202" i="12" s="1"/>
  <c r="E214" i="12"/>
  <c r="X214" i="12" s="1"/>
  <c r="E755" i="12"/>
  <c r="E201" i="12"/>
  <c r="I201" i="12" s="1"/>
  <c r="E92" i="12"/>
  <c r="P92" i="12" s="1"/>
  <c r="E703" i="12"/>
  <c r="N147" i="9"/>
  <c r="E760" i="12"/>
  <c r="E757" i="12"/>
  <c r="E90" i="12"/>
  <c r="J90" i="12" s="1"/>
  <c r="E311" i="12"/>
  <c r="J311" i="12" s="1"/>
  <c r="E216" i="12"/>
  <c r="Q216" i="12" s="1"/>
  <c r="E308" i="12"/>
  <c r="H308" i="12" s="1"/>
  <c r="E199" i="12"/>
  <c r="H199" i="12" s="1"/>
  <c r="E752" i="12"/>
  <c r="E186" i="12"/>
  <c r="Q186" i="12" s="1"/>
  <c r="E219" i="12"/>
  <c r="O219" i="12" s="1"/>
  <c r="E704" i="12"/>
  <c r="E753" i="12"/>
  <c r="E187" i="12"/>
  <c r="R187" i="12" s="1"/>
  <c r="E94" i="12"/>
  <c r="R94" i="12" s="1"/>
  <c r="K19" i="11"/>
  <c r="J97" i="13" s="1"/>
  <c r="S19" i="11"/>
  <c r="R97" i="13" s="1"/>
  <c r="J19" i="11"/>
  <c r="I97" i="13" s="1"/>
  <c r="V245" i="11"/>
  <c r="U106" i="13" s="1"/>
  <c r="E188" i="12"/>
  <c r="E217" i="12"/>
  <c r="J147" i="9"/>
  <c r="E184" i="12"/>
  <c r="L147" i="9"/>
  <c r="E218" i="12"/>
  <c r="E758" i="12"/>
  <c r="Q19" i="11"/>
  <c r="P97" i="13" s="1"/>
  <c r="R19" i="11"/>
  <c r="Q97" i="13" s="1"/>
  <c r="E316" i="12"/>
  <c r="E314" i="12"/>
  <c r="E706" i="12"/>
  <c r="E759" i="12"/>
  <c r="E91" i="12"/>
  <c r="U19" i="11"/>
  <c r="T97" i="13" s="1"/>
  <c r="G140" i="9"/>
  <c r="E310" i="12"/>
  <c r="E95" i="12"/>
  <c r="E192" i="12"/>
  <c r="E213" i="12"/>
  <c r="E701" i="12"/>
  <c r="E203" i="12"/>
  <c r="P315" i="12"/>
  <c r="E702" i="12"/>
  <c r="E189" i="12"/>
  <c r="E220" i="12"/>
  <c r="E309" i="12"/>
  <c r="E88" i="12"/>
  <c r="E705" i="12"/>
  <c r="E191" i="12"/>
  <c r="W245" i="11"/>
  <c r="V106" i="13" s="1"/>
  <c r="V61" i="11"/>
  <c r="U103" i="13" s="1"/>
  <c r="G61" i="11"/>
  <c r="F103" i="13" s="1"/>
  <c r="T61" i="11"/>
  <c r="S103" i="13" s="1"/>
  <c r="N45" i="11"/>
  <c r="M61" i="11"/>
  <c r="L103" i="13" s="1"/>
  <c r="K33" i="11"/>
  <c r="G33" i="11"/>
  <c r="E69" i="12"/>
  <c r="E820" i="12" s="1"/>
  <c r="P19" i="12"/>
  <c r="I19" i="12"/>
  <c r="P33" i="11"/>
  <c r="U19" i="12"/>
  <c r="V31" i="12"/>
  <c r="G45" i="11"/>
  <c r="E276" i="11"/>
  <c r="E294" i="11"/>
  <c r="E282" i="11"/>
  <c r="E296" i="11"/>
  <c r="E278" i="11"/>
  <c r="M80" i="9"/>
  <c r="T245" i="11"/>
  <c r="S106" i="13" s="1"/>
  <c r="J61" i="11"/>
  <c r="I103" i="13" s="1"/>
  <c r="F61" i="11"/>
  <c r="F19" i="11"/>
  <c r="O19" i="11"/>
  <c r="N97" i="13" s="1"/>
  <c r="W31" i="12"/>
  <c r="J31" i="12"/>
  <c r="F45" i="11"/>
  <c r="V45" i="11"/>
  <c r="J45" i="11"/>
  <c r="J33" i="11"/>
  <c r="M33" i="11"/>
  <c r="L19" i="12"/>
  <c r="F19" i="12"/>
  <c r="X19" i="12"/>
  <c r="K147" i="9"/>
  <c r="L61" i="11"/>
  <c r="K103" i="13" s="1"/>
  <c r="I61" i="11"/>
  <c r="H103" i="13" s="1"/>
  <c r="F245" i="11"/>
  <c r="E106" i="13" s="1"/>
  <c r="H31" i="12"/>
  <c r="R31" i="12"/>
  <c r="W45" i="11"/>
  <c r="R45" i="11"/>
  <c r="P45" i="11"/>
  <c r="O33" i="11"/>
  <c r="U33" i="11"/>
  <c r="N19" i="12"/>
  <c r="J19" i="12"/>
  <c r="E277" i="11"/>
  <c r="E290" i="11"/>
  <c r="E292" i="11"/>
  <c r="E289" i="11"/>
  <c r="J92" i="9"/>
  <c r="K140" i="9"/>
  <c r="G147" i="9"/>
  <c r="R245" i="11"/>
  <c r="Q106" i="13" s="1"/>
  <c r="X61" i="11"/>
  <c r="W103" i="13" s="1"/>
  <c r="P61" i="11"/>
  <c r="O103" i="13" s="1"/>
  <c r="T19" i="11"/>
  <c r="S97" i="13" s="1"/>
  <c r="G19" i="11"/>
  <c r="F97" i="13" s="1"/>
  <c r="M19" i="11"/>
  <c r="L97" i="13" s="1"/>
  <c r="G245" i="11"/>
  <c r="F106" i="13" s="1"/>
  <c r="P31" i="12"/>
  <c r="K31" i="12"/>
  <c r="S245" i="11"/>
  <c r="R106" i="13" s="1"/>
  <c r="L45" i="11"/>
  <c r="X45" i="11"/>
  <c r="N33" i="11"/>
  <c r="T33" i="11"/>
  <c r="K19" i="12"/>
  <c r="V19" i="12"/>
  <c r="R19" i="12"/>
  <c r="I45" i="11"/>
  <c r="O61" i="11"/>
  <c r="N103" i="13" s="1"/>
  <c r="H245" i="11"/>
  <c r="G106" i="13" s="1"/>
  <c r="V19" i="11"/>
  <c r="U97" i="13" s="1"/>
  <c r="L19" i="11"/>
  <c r="K97" i="13" s="1"/>
  <c r="Q245" i="11"/>
  <c r="P106" i="13" s="1"/>
  <c r="F31" i="12"/>
  <c r="X31" i="12"/>
  <c r="S31" i="12"/>
  <c r="N245" i="11"/>
  <c r="M106" i="13" s="1"/>
  <c r="O45" i="11"/>
  <c r="H45" i="11"/>
  <c r="X33" i="11"/>
  <c r="S33" i="11"/>
  <c r="Q19" i="12"/>
  <c r="G19" i="12"/>
  <c r="H91" i="5"/>
  <c r="E281" i="11"/>
  <c r="E295" i="11"/>
  <c r="E280" i="11"/>
  <c r="E288" i="11"/>
  <c r="J140" i="9"/>
  <c r="H71" i="9"/>
  <c r="K61" i="11"/>
  <c r="J103" i="13" s="1"/>
  <c r="W61" i="11"/>
  <c r="V103" i="13" s="1"/>
  <c r="H61" i="11"/>
  <c r="G103" i="13" s="1"/>
  <c r="M245" i="11"/>
  <c r="L106" i="13" s="1"/>
  <c r="P19" i="11"/>
  <c r="O97" i="13" s="1"/>
  <c r="I19" i="11"/>
  <c r="H97" i="13" s="1"/>
  <c r="P245" i="11"/>
  <c r="O106" i="13" s="1"/>
  <c r="N31" i="12"/>
  <c r="L31" i="12"/>
  <c r="J245" i="11"/>
  <c r="I106" i="13" s="1"/>
  <c r="T45" i="11"/>
  <c r="S45" i="11"/>
  <c r="I245" i="11"/>
  <c r="H106" i="13" s="1"/>
  <c r="I33" i="11"/>
  <c r="V33" i="11"/>
  <c r="L33" i="11"/>
  <c r="S19" i="12"/>
  <c r="O19" i="12"/>
  <c r="Q61" i="11"/>
  <c r="P103" i="13" s="1"/>
  <c r="S61" i="11"/>
  <c r="R103" i="13" s="1"/>
  <c r="R61" i="11"/>
  <c r="Q103" i="13" s="1"/>
  <c r="X19" i="11"/>
  <c r="W97" i="13" s="1"/>
  <c r="H19" i="11"/>
  <c r="G97" i="13" s="1"/>
  <c r="G31" i="12"/>
  <c r="I31" i="12"/>
  <c r="T31" i="12"/>
  <c r="L245" i="11"/>
  <c r="K106" i="13" s="1"/>
  <c r="M45" i="11"/>
  <c r="K45" i="11"/>
  <c r="O245" i="11"/>
  <c r="N106" i="13" s="1"/>
  <c r="X245" i="11"/>
  <c r="W106" i="13" s="1"/>
  <c r="F33" i="11"/>
  <c r="Q33" i="11"/>
  <c r="W33" i="11"/>
  <c r="T19" i="12"/>
  <c r="W19" i="12"/>
  <c r="U31" i="12"/>
  <c r="E279" i="11"/>
  <c r="E284" i="11"/>
  <c r="E283" i="11"/>
  <c r="E293" i="11"/>
  <c r="E291" i="11"/>
  <c r="M92" i="9"/>
  <c r="M147" i="9"/>
  <c r="N61" i="11"/>
  <c r="M103" i="13" s="1"/>
  <c r="U61" i="11"/>
  <c r="T103" i="13" s="1"/>
  <c r="W19" i="11"/>
  <c r="V97" i="13" s="1"/>
  <c r="N19" i="11"/>
  <c r="M97" i="13" s="1"/>
  <c r="O31" i="12"/>
  <c r="Q31" i="12"/>
  <c r="M31" i="12"/>
  <c r="U45" i="11"/>
  <c r="Q45" i="11"/>
  <c r="K245" i="11"/>
  <c r="J106" i="13" s="1"/>
  <c r="R33" i="11"/>
  <c r="E47" i="11"/>
  <c r="H33" i="11"/>
  <c r="U245" i="11"/>
  <c r="T106" i="13" s="1"/>
  <c r="M19" i="12"/>
  <c r="H19" i="12"/>
  <c r="K142" i="8"/>
  <c r="O142" i="8"/>
  <c r="N141" i="8"/>
  <c r="H141" i="8"/>
  <c r="I141" i="8"/>
  <c r="M142" i="8"/>
  <c r="O141" i="8"/>
  <c r="I147" i="9"/>
  <c r="G92" i="9"/>
  <c r="I71" i="9"/>
  <c r="N79" i="9"/>
  <c r="N80" i="9"/>
  <c r="K71" i="9"/>
  <c r="K80" i="9"/>
  <c r="L71" i="9"/>
  <c r="O79" i="9"/>
  <c r="H140" i="9"/>
  <c r="K84" i="9"/>
  <c r="K92" i="9"/>
  <c r="L84" i="9"/>
  <c r="O80" i="9"/>
  <c r="H80" i="9"/>
  <c r="H147" i="9"/>
  <c r="J71" i="9"/>
  <c r="M84" i="9"/>
  <c r="I80" i="9"/>
  <c r="M140" i="9"/>
  <c r="O92" i="9"/>
  <c r="H84" i="9"/>
  <c r="J80" i="9"/>
  <c r="M71" i="9"/>
  <c r="I92" i="9"/>
  <c r="I79" i="9"/>
  <c r="K79" i="9"/>
  <c r="L92" i="9"/>
  <c r="O84" i="9"/>
  <c r="J79" i="9"/>
  <c r="N92" i="9"/>
  <c r="I140" i="9"/>
  <c r="L79" i="9"/>
  <c r="L80" i="9"/>
  <c r="O71" i="9"/>
  <c r="H92" i="9"/>
  <c r="G79" i="9"/>
  <c r="G84" i="9"/>
  <c r="J84" i="9"/>
  <c r="O147" i="9"/>
  <c r="N84" i="9"/>
  <c r="N140" i="9"/>
  <c r="H79" i="9"/>
  <c r="G71" i="9"/>
  <c r="G80" i="9"/>
  <c r="I84" i="9"/>
  <c r="N71" i="9"/>
  <c r="M79" i="9"/>
  <c r="J91" i="5"/>
  <c r="M87" i="8"/>
  <c r="M74" i="7"/>
  <c r="M87" i="7"/>
  <c r="M74" i="8"/>
  <c r="L91" i="5"/>
  <c r="M91" i="5"/>
  <c r="Q176" i="2"/>
  <c r="K91" i="5"/>
  <c r="G91" i="5"/>
  <c r="I91" i="5"/>
  <c r="D25" i="6"/>
  <c r="J27" i="6" s="1"/>
  <c r="J41" i="3" s="1"/>
  <c r="I82" i="5"/>
  <c r="N82" i="5"/>
  <c r="M82" i="5"/>
  <c r="K83" i="5"/>
  <c r="I83" i="5"/>
  <c r="F82" i="5"/>
  <c r="L83" i="5"/>
  <c r="L82" i="5"/>
  <c r="N83" i="5"/>
  <c r="H82" i="5"/>
  <c r="G82" i="5"/>
  <c r="H83" i="5"/>
  <c r="J83" i="5"/>
  <c r="G83" i="5"/>
  <c r="M83" i="5"/>
  <c r="J82" i="5"/>
  <c r="F83" i="5"/>
  <c r="K82" i="5"/>
  <c r="G93" i="4"/>
  <c r="M93" i="4"/>
  <c r="J93" i="4"/>
  <c r="Q75" i="2"/>
  <c r="C232" i="2" s="1"/>
  <c r="C234" i="2" s="1"/>
  <c r="C236" i="2" s="1"/>
  <c r="D18" i="6"/>
  <c r="E20" i="6" s="1"/>
  <c r="L13" i="6"/>
  <c r="L29" i="3" s="1"/>
  <c r="H13" i="6"/>
  <c r="H29" i="3" s="1"/>
  <c r="J13" i="6"/>
  <c r="J29" i="3" s="1"/>
  <c r="E13" i="6"/>
  <c r="E29" i="3" s="1"/>
  <c r="F13" i="6"/>
  <c r="F29" i="3" s="1"/>
  <c r="G13" i="6"/>
  <c r="G29" i="3" s="1"/>
  <c r="M13" i="6"/>
  <c r="M29" i="3" s="1"/>
  <c r="I13" i="6"/>
  <c r="I29" i="3" s="1"/>
  <c r="G141" i="8" l="1"/>
  <c r="I142" i="8"/>
  <c r="G142" i="8"/>
  <c r="J142" i="8"/>
  <c r="L142" i="8"/>
  <c r="N93" i="4"/>
  <c r="H93" i="4"/>
  <c r="L93" i="4"/>
  <c r="O93" i="4"/>
  <c r="I93" i="4"/>
  <c r="K141" i="8"/>
  <c r="J141" i="8"/>
  <c r="M141" i="8"/>
  <c r="H142" i="8"/>
  <c r="U313" i="12"/>
  <c r="G141" i="7"/>
  <c r="G141" i="9" s="1"/>
  <c r="M141" i="7"/>
  <c r="O141" i="7"/>
  <c r="E720" i="12" s="1"/>
  <c r="J141" i="7"/>
  <c r="K141" i="7"/>
  <c r="H141" i="7"/>
  <c r="H141" i="9" s="1"/>
  <c r="N141" i="7"/>
  <c r="E719" i="12" s="1"/>
  <c r="L141" i="7"/>
  <c r="L141" i="9" s="1"/>
  <c r="I141" i="7"/>
  <c r="I141" i="9" s="1"/>
  <c r="N142" i="7"/>
  <c r="E731" i="12" s="1"/>
  <c r="H142" i="7"/>
  <c r="J142" i="7"/>
  <c r="J142" i="9" s="1"/>
  <c r="K142" i="7"/>
  <c r="K142" i="9" s="1"/>
  <c r="M142" i="7"/>
  <c r="M142" i="9" s="1"/>
  <c r="I142" i="7"/>
  <c r="E726" i="12" s="1"/>
  <c r="O142" i="7"/>
  <c r="E732" i="12" s="1"/>
  <c r="L142" i="7"/>
  <c r="L142" i="9" s="1"/>
  <c r="G142" i="7"/>
  <c r="G142" i="9" s="1"/>
  <c r="V171" i="2"/>
  <c r="I171" i="2" s="1"/>
  <c r="U176" i="2"/>
  <c r="V176" i="2" s="1"/>
  <c r="C176" i="2"/>
  <c r="E176" i="2" s="1"/>
  <c r="E171" i="2"/>
  <c r="F139" i="7" s="1"/>
  <c r="R176" i="2"/>
  <c r="S176" i="2" s="1"/>
  <c r="U315" i="12"/>
  <c r="N93" i="1"/>
  <c r="O93" i="1"/>
  <c r="M93" i="1"/>
  <c r="E358" i="11" s="1"/>
  <c r="H93" i="1"/>
  <c r="J93" i="1"/>
  <c r="L93" i="1"/>
  <c r="G93" i="1"/>
  <c r="K93" i="1"/>
  <c r="I93" i="1"/>
  <c r="R74" i="2"/>
  <c r="S74" i="2" s="1"/>
  <c r="C74" i="2" s="1"/>
  <c r="E74" i="2" s="1"/>
  <c r="F94" i="1" s="1"/>
  <c r="U75" i="2"/>
  <c r="V75" i="2" s="1"/>
  <c r="V70" i="2"/>
  <c r="I70" i="2" s="1"/>
  <c r="R72" i="2"/>
  <c r="S72" i="2" s="1"/>
  <c r="C72" i="2" s="1"/>
  <c r="E72" i="2" s="1"/>
  <c r="F92" i="1" s="1"/>
  <c r="E70" i="2"/>
  <c r="F90" i="1" s="1"/>
  <c r="N92" i="4"/>
  <c r="T313" i="12"/>
  <c r="J313" i="12"/>
  <c r="M212" i="12"/>
  <c r="X315" i="12"/>
  <c r="O212" i="12"/>
  <c r="J89" i="12"/>
  <c r="T212" i="12"/>
  <c r="T315" i="12"/>
  <c r="R186" i="12"/>
  <c r="U186" i="12"/>
  <c r="O315" i="12"/>
  <c r="J312" i="12"/>
  <c r="L312" i="12"/>
  <c r="V315" i="12"/>
  <c r="N186" i="12"/>
  <c r="V312" i="12"/>
  <c r="I315" i="12"/>
  <c r="T186" i="12"/>
  <c r="F312" i="12"/>
  <c r="V186" i="12"/>
  <c r="R312" i="12"/>
  <c r="F186" i="12"/>
  <c r="Q312" i="12"/>
  <c r="L212" i="12"/>
  <c r="H313" i="12"/>
  <c r="H212" i="12"/>
  <c r="V313" i="12"/>
  <c r="Q89" i="12"/>
  <c r="T89" i="12"/>
  <c r="R212" i="12"/>
  <c r="K313" i="12"/>
  <c r="Q212" i="12"/>
  <c r="L313" i="12"/>
  <c r="F89" i="12"/>
  <c r="J212" i="12"/>
  <c r="M313" i="12"/>
  <c r="N212" i="12"/>
  <c r="G212" i="12"/>
  <c r="I313" i="12"/>
  <c r="W313" i="12"/>
  <c r="G89" i="12"/>
  <c r="P212" i="12"/>
  <c r="W212" i="12"/>
  <c r="F313" i="12"/>
  <c r="O313" i="12"/>
  <c r="N89" i="12"/>
  <c r="X89" i="12"/>
  <c r="F212" i="12"/>
  <c r="G313" i="12"/>
  <c r="S313" i="12"/>
  <c r="V89" i="12"/>
  <c r="W89" i="12"/>
  <c r="U212" i="12"/>
  <c r="K212" i="12"/>
  <c r="R313" i="12"/>
  <c r="H89" i="12"/>
  <c r="F204" i="12"/>
  <c r="I186" i="12"/>
  <c r="N93" i="12"/>
  <c r="T94" i="12"/>
  <c r="P93" i="12"/>
  <c r="M89" i="12"/>
  <c r="K202" i="12"/>
  <c r="J308" i="12"/>
  <c r="M185" i="12"/>
  <c r="S212" i="12"/>
  <c r="X212" i="12"/>
  <c r="P313" i="12"/>
  <c r="N313" i="12"/>
  <c r="M204" i="12"/>
  <c r="S89" i="12"/>
  <c r="P89" i="12"/>
  <c r="O89" i="12"/>
  <c r="L89" i="12"/>
  <c r="M315" i="12"/>
  <c r="G315" i="12"/>
  <c r="M186" i="12"/>
  <c r="K186" i="12"/>
  <c r="K312" i="12"/>
  <c r="I312" i="12"/>
  <c r="H315" i="12"/>
  <c r="R315" i="12"/>
  <c r="W93" i="12"/>
  <c r="W186" i="12"/>
  <c r="J186" i="12"/>
  <c r="M312" i="12"/>
  <c r="N312" i="12"/>
  <c r="J315" i="12"/>
  <c r="Q315" i="12"/>
  <c r="O186" i="12"/>
  <c r="S186" i="12"/>
  <c r="W312" i="12"/>
  <c r="P312" i="12"/>
  <c r="F315" i="12"/>
  <c r="K315" i="12"/>
  <c r="L315" i="12"/>
  <c r="P186" i="12"/>
  <c r="X186" i="12"/>
  <c r="S312" i="12"/>
  <c r="T312" i="12"/>
  <c r="W315" i="12"/>
  <c r="S315" i="12"/>
  <c r="G186" i="12"/>
  <c r="L186" i="12"/>
  <c r="G312" i="12"/>
  <c r="U312" i="12"/>
  <c r="V202" i="12"/>
  <c r="U199" i="12"/>
  <c r="J202" i="12"/>
  <c r="M199" i="12"/>
  <c r="R93" i="12"/>
  <c r="G308" i="12"/>
  <c r="S92" i="12"/>
  <c r="R185" i="12"/>
  <c r="R89" i="12"/>
  <c r="I89" i="12"/>
  <c r="G198" i="12"/>
  <c r="W185" i="12"/>
  <c r="I212" i="12"/>
  <c r="J92" i="12"/>
  <c r="P94" i="12"/>
  <c r="Q313" i="12"/>
  <c r="Q199" i="12"/>
  <c r="Q204" i="12"/>
  <c r="K89" i="12"/>
  <c r="Q92" i="12"/>
  <c r="L202" i="12"/>
  <c r="R308" i="12"/>
  <c r="L204" i="12"/>
  <c r="N92" i="12"/>
  <c r="R202" i="12"/>
  <c r="L185" i="12"/>
  <c r="R204" i="12"/>
  <c r="G93" i="12"/>
  <c r="K92" i="12"/>
  <c r="O202" i="12"/>
  <c r="N199" i="12"/>
  <c r="P185" i="12"/>
  <c r="G204" i="12"/>
  <c r="L93" i="12"/>
  <c r="R92" i="12"/>
  <c r="U94" i="12"/>
  <c r="F202" i="12"/>
  <c r="O199" i="12"/>
  <c r="F185" i="12"/>
  <c r="H204" i="12"/>
  <c r="F96" i="12"/>
  <c r="H92" i="12"/>
  <c r="O94" i="12"/>
  <c r="U202" i="12"/>
  <c r="I199" i="12"/>
  <c r="K308" i="12"/>
  <c r="K185" i="12"/>
  <c r="U204" i="12"/>
  <c r="S93" i="12"/>
  <c r="V92" i="12"/>
  <c r="N94" i="12"/>
  <c r="H202" i="12"/>
  <c r="X199" i="12"/>
  <c r="T308" i="12"/>
  <c r="V204" i="12"/>
  <c r="U92" i="12"/>
  <c r="V94" i="12"/>
  <c r="X187" i="12"/>
  <c r="N308" i="12"/>
  <c r="O185" i="12"/>
  <c r="I185" i="12"/>
  <c r="R311" i="12"/>
  <c r="W198" i="12"/>
  <c r="K93" i="12"/>
  <c r="Q93" i="12"/>
  <c r="G92" i="12"/>
  <c r="K94" i="12"/>
  <c r="H187" i="12"/>
  <c r="X202" i="12"/>
  <c r="L199" i="12"/>
  <c r="R199" i="12"/>
  <c r="P308" i="12"/>
  <c r="T185" i="12"/>
  <c r="I204" i="12"/>
  <c r="I200" i="12"/>
  <c r="J198" i="12"/>
  <c r="M93" i="12"/>
  <c r="U93" i="12"/>
  <c r="L92" i="12"/>
  <c r="Q94" i="12"/>
  <c r="S187" i="12"/>
  <c r="N202" i="12"/>
  <c r="H186" i="12"/>
  <c r="P199" i="12"/>
  <c r="W199" i="12"/>
  <c r="Q308" i="12"/>
  <c r="Q185" i="12"/>
  <c r="N215" i="12"/>
  <c r="P204" i="12"/>
  <c r="O312" i="12"/>
  <c r="H312" i="12"/>
  <c r="T92" i="12"/>
  <c r="H94" i="12"/>
  <c r="U308" i="12"/>
  <c r="N185" i="12"/>
  <c r="H215" i="12"/>
  <c r="T215" i="12"/>
  <c r="K216" i="12"/>
  <c r="F196" i="12"/>
  <c r="U311" i="12"/>
  <c r="O311" i="12"/>
  <c r="G200" i="12"/>
  <c r="U201" i="12"/>
  <c r="J196" i="12"/>
  <c r="W311" i="12"/>
  <c r="K311" i="12"/>
  <c r="J200" i="12"/>
  <c r="T93" i="12"/>
  <c r="O93" i="12"/>
  <c r="F92" i="12"/>
  <c r="M94" i="12"/>
  <c r="I94" i="12"/>
  <c r="W201" i="12"/>
  <c r="M202" i="12"/>
  <c r="I202" i="12"/>
  <c r="N219" i="12"/>
  <c r="V199" i="12"/>
  <c r="J199" i="12"/>
  <c r="O308" i="12"/>
  <c r="F308" i="12"/>
  <c r="X185" i="12"/>
  <c r="S185" i="12"/>
  <c r="G196" i="12"/>
  <c r="X204" i="12"/>
  <c r="W204" i="12"/>
  <c r="U200" i="12"/>
  <c r="M200" i="12"/>
  <c r="I93" i="12"/>
  <c r="W92" i="12"/>
  <c r="M92" i="12"/>
  <c r="J94" i="12"/>
  <c r="G94" i="12"/>
  <c r="S202" i="12"/>
  <c r="Q202" i="12"/>
  <c r="Q219" i="12"/>
  <c r="K199" i="12"/>
  <c r="F199" i="12"/>
  <c r="M308" i="12"/>
  <c r="X308" i="12"/>
  <c r="G185" i="12"/>
  <c r="L196" i="12"/>
  <c r="O204" i="12"/>
  <c r="T204" i="12"/>
  <c r="T200" i="12"/>
  <c r="W214" i="12"/>
  <c r="F216" i="12"/>
  <c r="U196" i="12"/>
  <c r="K187" i="12"/>
  <c r="L215" i="12"/>
  <c r="K200" i="12"/>
  <c r="F200" i="12"/>
  <c r="L200" i="12"/>
  <c r="T90" i="12"/>
  <c r="P187" i="12"/>
  <c r="G187" i="12"/>
  <c r="J201" i="12"/>
  <c r="S201" i="12"/>
  <c r="Q214" i="12"/>
  <c r="O216" i="12"/>
  <c r="G216" i="12"/>
  <c r="M215" i="12"/>
  <c r="U215" i="12"/>
  <c r="G215" i="12"/>
  <c r="N196" i="12"/>
  <c r="H196" i="12"/>
  <c r="Q311" i="12"/>
  <c r="V311" i="12"/>
  <c r="V93" i="4"/>
  <c r="W187" i="12"/>
  <c r="N201" i="12"/>
  <c r="R215" i="12"/>
  <c r="N200" i="12"/>
  <c r="U187" i="12"/>
  <c r="O187" i="12"/>
  <c r="F201" i="12"/>
  <c r="V201" i="12"/>
  <c r="K201" i="12"/>
  <c r="T216" i="12"/>
  <c r="X216" i="12"/>
  <c r="M216" i="12"/>
  <c r="F215" i="12"/>
  <c r="I215" i="12"/>
  <c r="I196" i="12"/>
  <c r="R196" i="12"/>
  <c r="T196" i="12"/>
  <c r="X311" i="12"/>
  <c r="S311" i="12"/>
  <c r="N311" i="12"/>
  <c r="Q187" i="12"/>
  <c r="N187" i="12"/>
  <c r="T187" i="12"/>
  <c r="H201" i="12"/>
  <c r="J216" i="12"/>
  <c r="U216" i="12"/>
  <c r="W215" i="12"/>
  <c r="P196" i="12"/>
  <c r="K196" i="12"/>
  <c r="M196" i="12"/>
  <c r="P311" i="12"/>
  <c r="F311" i="12"/>
  <c r="L311" i="12"/>
  <c r="S200" i="12"/>
  <c r="E317" i="12"/>
  <c r="O200" i="12"/>
  <c r="Q200" i="12"/>
  <c r="P96" i="12"/>
  <c r="H93" i="12"/>
  <c r="V93" i="12"/>
  <c r="I92" i="12"/>
  <c r="X92" i="12"/>
  <c r="P190" i="12"/>
  <c r="X94" i="12"/>
  <c r="S94" i="12"/>
  <c r="F94" i="12"/>
  <c r="V187" i="12"/>
  <c r="I187" i="12"/>
  <c r="T201" i="12"/>
  <c r="Q201" i="12"/>
  <c r="O201" i="12"/>
  <c r="G202" i="12"/>
  <c r="T202" i="12"/>
  <c r="T219" i="12"/>
  <c r="G199" i="12"/>
  <c r="S199" i="12"/>
  <c r="W308" i="12"/>
  <c r="L308" i="12"/>
  <c r="V308" i="12"/>
  <c r="U185" i="12"/>
  <c r="V185" i="12"/>
  <c r="V216" i="12"/>
  <c r="P216" i="12"/>
  <c r="W216" i="12"/>
  <c r="X215" i="12"/>
  <c r="V215" i="12"/>
  <c r="W196" i="12"/>
  <c r="X196" i="12"/>
  <c r="T197" i="12"/>
  <c r="S204" i="12"/>
  <c r="K204" i="12"/>
  <c r="H311" i="12"/>
  <c r="G311" i="12"/>
  <c r="J187" i="12"/>
  <c r="M201" i="12"/>
  <c r="G201" i="12"/>
  <c r="L216" i="12"/>
  <c r="I216" i="12"/>
  <c r="Q215" i="12"/>
  <c r="R200" i="12"/>
  <c r="H200" i="12"/>
  <c r="J93" i="12"/>
  <c r="X93" i="12"/>
  <c r="O92" i="12"/>
  <c r="H190" i="12"/>
  <c r="W94" i="12"/>
  <c r="L94" i="12"/>
  <c r="F187" i="12"/>
  <c r="L187" i="12"/>
  <c r="R201" i="12"/>
  <c r="X201" i="12"/>
  <c r="P201" i="12"/>
  <c r="P202" i="12"/>
  <c r="T199" i="12"/>
  <c r="S308" i="12"/>
  <c r="I308" i="12"/>
  <c r="H185" i="12"/>
  <c r="R216" i="12"/>
  <c r="S216" i="12"/>
  <c r="H216" i="12"/>
  <c r="J215" i="12"/>
  <c r="O215" i="12"/>
  <c r="O196" i="12"/>
  <c r="V196" i="12"/>
  <c r="O197" i="12"/>
  <c r="J204" i="12"/>
  <c r="I311" i="12"/>
  <c r="T311" i="12"/>
  <c r="W200" i="12"/>
  <c r="P200" i="12"/>
  <c r="X200" i="12"/>
  <c r="H90" i="12"/>
  <c r="Q190" i="12"/>
  <c r="M187" i="12"/>
  <c r="L201" i="12"/>
  <c r="N216" i="12"/>
  <c r="K215" i="12"/>
  <c r="P215" i="12"/>
  <c r="S196" i="12"/>
  <c r="M311" i="12"/>
  <c r="P69" i="12"/>
  <c r="P820" i="12" s="1"/>
  <c r="N16" i="15" s="1"/>
  <c r="AA33" i="11"/>
  <c r="AA31" i="12"/>
  <c r="E103" i="13"/>
  <c r="AA61" i="11"/>
  <c r="X47" i="11"/>
  <c r="W100" i="13" s="1"/>
  <c r="E97" i="13"/>
  <c r="D97" i="13" s="1"/>
  <c r="J98" i="13" s="1"/>
  <c r="K31" i="10" s="1"/>
  <c r="AA19" i="11"/>
  <c r="I47" i="11"/>
  <c r="H100" i="13" s="1"/>
  <c r="AA45" i="11"/>
  <c r="AA19" i="12"/>
  <c r="I90" i="12"/>
  <c r="M90" i="12"/>
  <c r="S90" i="12"/>
  <c r="O190" i="12"/>
  <c r="W190" i="12"/>
  <c r="R190" i="12"/>
  <c r="P214" i="12"/>
  <c r="F214" i="12"/>
  <c r="S197" i="12"/>
  <c r="R197" i="12"/>
  <c r="K197" i="12"/>
  <c r="U90" i="12"/>
  <c r="W90" i="12"/>
  <c r="R90" i="12"/>
  <c r="G190" i="12"/>
  <c r="S190" i="12"/>
  <c r="I190" i="12"/>
  <c r="J214" i="12"/>
  <c r="T214" i="12"/>
  <c r="I197" i="12"/>
  <c r="V197" i="12"/>
  <c r="Q197" i="12"/>
  <c r="X90" i="12"/>
  <c r="V90" i="12"/>
  <c r="K90" i="12"/>
  <c r="M190" i="12"/>
  <c r="T190" i="12"/>
  <c r="U214" i="12"/>
  <c r="H214" i="12"/>
  <c r="K214" i="12"/>
  <c r="G197" i="12"/>
  <c r="F197" i="12"/>
  <c r="H197" i="12"/>
  <c r="G90" i="12"/>
  <c r="L90" i="12"/>
  <c r="F190" i="12"/>
  <c r="X190" i="12"/>
  <c r="O214" i="12"/>
  <c r="V214" i="12"/>
  <c r="L214" i="12"/>
  <c r="U197" i="12"/>
  <c r="L197" i="12"/>
  <c r="F90" i="12"/>
  <c r="O90" i="12"/>
  <c r="V190" i="12"/>
  <c r="J190" i="12"/>
  <c r="G214" i="12"/>
  <c r="S214" i="12"/>
  <c r="I214" i="12"/>
  <c r="X197" i="12"/>
  <c r="J197" i="12"/>
  <c r="P90" i="12"/>
  <c r="N90" i="12"/>
  <c r="N190" i="12"/>
  <c r="K190" i="12"/>
  <c r="M214" i="12"/>
  <c r="N214" i="12"/>
  <c r="N197" i="12"/>
  <c r="P197" i="12"/>
  <c r="Q90" i="12"/>
  <c r="U190" i="12"/>
  <c r="R214" i="12"/>
  <c r="M197" i="12"/>
  <c r="P198" i="12"/>
  <c r="U198" i="12"/>
  <c r="R198" i="12"/>
  <c r="H96" i="12"/>
  <c r="R96" i="12"/>
  <c r="E761" i="12"/>
  <c r="P219" i="12"/>
  <c r="I219" i="12"/>
  <c r="N198" i="12"/>
  <c r="K198" i="12"/>
  <c r="Q198" i="12"/>
  <c r="L96" i="12"/>
  <c r="J96" i="12"/>
  <c r="R219" i="12"/>
  <c r="F219" i="12"/>
  <c r="T198" i="12"/>
  <c r="O198" i="12"/>
  <c r="O96" i="12"/>
  <c r="U96" i="12"/>
  <c r="H219" i="12"/>
  <c r="M219" i="12"/>
  <c r="H198" i="12"/>
  <c r="V198" i="12"/>
  <c r="K96" i="12"/>
  <c r="W96" i="12"/>
  <c r="S219" i="12"/>
  <c r="V219" i="12"/>
  <c r="F147" i="9"/>
  <c r="F198" i="12"/>
  <c r="M198" i="12"/>
  <c r="G96" i="12"/>
  <c r="Q96" i="12"/>
  <c r="V96" i="12"/>
  <c r="J219" i="12"/>
  <c r="W219" i="12"/>
  <c r="L198" i="12"/>
  <c r="X198" i="12"/>
  <c r="E221" i="12"/>
  <c r="N96" i="12"/>
  <c r="X96" i="12"/>
  <c r="M96" i="12"/>
  <c r="G219" i="12"/>
  <c r="U219" i="12"/>
  <c r="L219" i="12"/>
  <c r="S198" i="12"/>
  <c r="S96" i="12"/>
  <c r="I96" i="12"/>
  <c r="X219" i="12"/>
  <c r="K219" i="12"/>
  <c r="O69" i="12"/>
  <c r="O820" i="12" s="1"/>
  <c r="M16" i="15" s="1"/>
  <c r="G47" i="11"/>
  <c r="F100" i="13" s="1"/>
  <c r="R47" i="11"/>
  <c r="Q100" i="13" s="1"/>
  <c r="K47" i="11"/>
  <c r="J100" i="13" s="1"/>
  <c r="I69" i="12"/>
  <c r="I820" i="12" s="1"/>
  <c r="G16" i="15" s="1"/>
  <c r="T69" i="12"/>
  <c r="T820" i="12" s="1"/>
  <c r="R16" i="15" s="1"/>
  <c r="O141" i="9"/>
  <c r="M81" i="7"/>
  <c r="E130" i="12"/>
  <c r="O220" i="12"/>
  <c r="G220" i="12"/>
  <c r="W220" i="12"/>
  <c r="X220" i="12"/>
  <c r="H220" i="12"/>
  <c r="V220" i="12"/>
  <c r="J220" i="12"/>
  <c r="P220" i="12"/>
  <c r="R220" i="12"/>
  <c r="F220" i="12"/>
  <c r="I220" i="12"/>
  <c r="N220" i="12"/>
  <c r="Q220" i="12"/>
  <c r="K220" i="12"/>
  <c r="S220" i="12"/>
  <c r="M220" i="12"/>
  <c r="L220" i="12"/>
  <c r="U220" i="12"/>
  <c r="T220" i="12"/>
  <c r="S189" i="12"/>
  <c r="H189" i="12"/>
  <c r="R189" i="12"/>
  <c r="G189" i="12"/>
  <c r="Q189" i="12"/>
  <c r="V189" i="12"/>
  <c r="P189" i="12"/>
  <c r="O189" i="12"/>
  <c r="K189" i="12"/>
  <c r="X189" i="12"/>
  <c r="J189" i="12"/>
  <c r="I189" i="12"/>
  <c r="W189" i="12"/>
  <c r="F189" i="12"/>
  <c r="L189" i="12"/>
  <c r="N189" i="12"/>
  <c r="T189" i="12"/>
  <c r="M189" i="12"/>
  <c r="U189" i="12"/>
  <c r="T184" i="12"/>
  <c r="U184" i="12"/>
  <c r="X184" i="12"/>
  <c r="Q184" i="12"/>
  <c r="V184" i="12"/>
  <c r="E193" i="12"/>
  <c r="P184" i="12"/>
  <c r="K184" i="12"/>
  <c r="G184" i="12"/>
  <c r="O184" i="12"/>
  <c r="N184" i="12"/>
  <c r="W184" i="12"/>
  <c r="J184" i="12"/>
  <c r="M184" i="12"/>
  <c r="H184" i="12"/>
  <c r="L184" i="12"/>
  <c r="R184" i="12"/>
  <c r="I184" i="12"/>
  <c r="S184" i="12"/>
  <c r="F184" i="12"/>
  <c r="L203" i="12"/>
  <c r="K203" i="12"/>
  <c r="O203" i="12"/>
  <c r="G203" i="12"/>
  <c r="Q203" i="12"/>
  <c r="W203" i="12"/>
  <c r="S203" i="12"/>
  <c r="N203" i="12"/>
  <c r="H203" i="12"/>
  <c r="I203" i="12"/>
  <c r="M203" i="12"/>
  <c r="V203" i="12"/>
  <c r="P203" i="12"/>
  <c r="R203" i="12"/>
  <c r="U203" i="12"/>
  <c r="X203" i="12"/>
  <c r="T203" i="12"/>
  <c r="J203" i="12"/>
  <c r="F203" i="12"/>
  <c r="W95" i="12"/>
  <c r="X95" i="12"/>
  <c r="P95" i="12"/>
  <c r="N95" i="12"/>
  <c r="L95" i="12"/>
  <c r="I95" i="12"/>
  <c r="G95" i="12"/>
  <c r="F95" i="12"/>
  <c r="T95" i="12"/>
  <c r="O95" i="12"/>
  <c r="U95" i="12"/>
  <c r="Q95" i="12"/>
  <c r="V95" i="12"/>
  <c r="H95" i="12"/>
  <c r="J95" i="12"/>
  <c r="K95" i="12"/>
  <c r="R95" i="12"/>
  <c r="S95" i="12"/>
  <c r="M95" i="12"/>
  <c r="T192" i="12"/>
  <c r="M192" i="12"/>
  <c r="N192" i="12"/>
  <c r="X192" i="12"/>
  <c r="I192" i="12"/>
  <c r="Q192" i="12"/>
  <c r="W192" i="12"/>
  <c r="J192" i="12"/>
  <c r="F192" i="12"/>
  <c r="R192" i="12"/>
  <c r="P192" i="12"/>
  <c r="S192" i="12"/>
  <c r="G192" i="12"/>
  <c r="O192" i="12"/>
  <c r="L192" i="12"/>
  <c r="V192" i="12"/>
  <c r="H192" i="12"/>
  <c r="K192" i="12"/>
  <c r="U192" i="12"/>
  <c r="T310" i="12"/>
  <c r="R310" i="12"/>
  <c r="P310" i="12"/>
  <c r="L310" i="12"/>
  <c r="J310" i="12"/>
  <c r="H310" i="12"/>
  <c r="X310" i="12"/>
  <c r="Q310" i="12"/>
  <c r="K310" i="12"/>
  <c r="O310" i="12"/>
  <c r="N310" i="12"/>
  <c r="M310" i="12"/>
  <c r="F310" i="12"/>
  <c r="V310" i="12"/>
  <c r="I310" i="12"/>
  <c r="U310" i="12"/>
  <c r="G310" i="12"/>
  <c r="S310" i="12"/>
  <c r="W310" i="12"/>
  <c r="Q314" i="12"/>
  <c r="T314" i="12"/>
  <c r="H314" i="12"/>
  <c r="X314" i="12"/>
  <c r="L314" i="12"/>
  <c r="S314" i="12"/>
  <c r="W314" i="12"/>
  <c r="J314" i="12"/>
  <c r="U314" i="12"/>
  <c r="N314" i="12"/>
  <c r="G314" i="12"/>
  <c r="V314" i="12"/>
  <c r="K314" i="12"/>
  <c r="O314" i="12"/>
  <c r="P314" i="12"/>
  <c r="R314" i="12"/>
  <c r="I314" i="12"/>
  <c r="M314" i="12"/>
  <c r="F314" i="12"/>
  <c r="W47" i="11"/>
  <c r="V100" i="13" s="1"/>
  <c r="T218" i="12"/>
  <c r="Q218" i="12"/>
  <c r="J218" i="12"/>
  <c r="O218" i="12"/>
  <c r="W218" i="12"/>
  <c r="K218" i="12"/>
  <c r="F218" i="12"/>
  <c r="H218" i="12"/>
  <c r="X218" i="12"/>
  <c r="N218" i="12"/>
  <c r="P218" i="12"/>
  <c r="S218" i="12"/>
  <c r="V218" i="12"/>
  <c r="M218" i="12"/>
  <c r="R218" i="12"/>
  <c r="L218" i="12"/>
  <c r="U218" i="12"/>
  <c r="G218" i="12"/>
  <c r="I218" i="12"/>
  <c r="N47" i="11"/>
  <c r="M100" i="13" s="1"/>
  <c r="T316" i="12"/>
  <c r="X316" i="12"/>
  <c r="V316" i="12"/>
  <c r="N316" i="12"/>
  <c r="F316" i="12"/>
  <c r="U316" i="12"/>
  <c r="H316" i="12"/>
  <c r="P316" i="12"/>
  <c r="M316" i="12"/>
  <c r="R316" i="12"/>
  <c r="K316" i="12"/>
  <c r="O316" i="12"/>
  <c r="Q316" i="12"/>
  <c r="L316" i="12"/>
  <c r="J316" i="12"/>
  <c r="G316" i="12"/>
  <c r="S316" i="12"/>
  <c r="W316" i="12"/>
  <c r="I316" i="12"/>
  <c r="E205" i="12"/>
  <c r="K191" i="12"/>
  <c r="L191" i="12"/>
  <c r="T191" i="12"/>
  <c r="S191" i="12"/>
  <c r="R191" i="12"/>
  <c r="V191" i="12"/>
  <c r="X191" i="12"/>
  <c r="I191" i="12"/>
  <c r="N191" i="12"/>
  <c r="Q191" i="12"/>
  <c r="M191" i="12"/>
  <c r="J191" i="12"/>
  <c r="G191" i="12"/>
  <c r="U191" i="12"/>
  <c r="H191" i="12"/>
  <c r="F191" i="12"/>
  <c r="P191" i="12"/>
  <c r="O191" i="12"/>
  <c r="W191" i="12"/>
  <c r="J88" i="12"/>
  <c r="K88" i="12"/>
  <c r="R88" i="12"/>
  <c r="S88" i="12"/>
  <c r="T88" i="12"/>
  <c r="I88" i="12"/>
  <c r="M88" i="12"/>
  <c r="U88" i="12"/>
  <c r="H88" i="12"/>
  <c r="Q88" i="12"/>
  <c r="F88" i="12"/>
  <c r="G88" i="12"/>
  <c r="P88" i="12"/>
  <c r="V88" i="12"/>
  <c r="W88" i="12"/>
  <c r="O88" i="12"/>
  <c r="X88" i="12"/>
  <c r="L88" i="12"/>
  <c r="E97" i="12"/>
  <c r="N88" i="12"/>
  <c r="S217" i="12"/>
  <c r="I217" i="12"/>
  <c r="G217" i="12"/>
  <c r="Q217" i="12"/>
  <c r="X217" i="12"/>
  <c r="J217" i="12"/>
  <c r="H217" i="12"/>
  <c r="L217" i="12"/>
  <c r="F217" i="12"/>
  <c r="T217" i="12"/>
  <c r="N217" i="12"/>
  <c r="V217" i="12"/>
  <c r="K217" i="12"/>
  <c r="W217" i="12"/>
  <c r="R217" i="12"/>
  <c r="M217" i="12"/>
  <c r="O217" i="12"/>
  <c r="U217" i="12"/>
  <c r="P217" i="12"/>
  <c r="N142" i="9"/>
  <c r="M93" i="7"/>
  <c r="E254" i="12"/>
  <c r="S309" i="12"/>
  <c r="V309" i="12"/>
  <c r="J309" i="12"/>
  <c r="K309" i="12"/>
  <c r="H309" i="12"/>
  <c r="T309" i="12"/>
  <c r="W309" i="12"/>
  <c r="F309" i="12"/>
  <c r="R309" i="12"/>
  <c r="P309" i="12"/>
  <c r="I309" i="12"/>
  <c r="O309" i="12"/>
  <c r="N309" i="12"/>
  <c r="G309" i="12"/>
  <c r="M309" i="12"/>
  <c r="X309" i="12"/>
  <c r="L309" i="12"/>
  <c r="U309" i="12"/>
  <c r="Q309" i="12"/>
  <c r="Q213" i="12"/>
  <c r="V213" i="12"/>
  <c r="R213" i="12"/>
  <c r="I213" i="12"/>
  <c r="G213" i="12"/>
  <c r="X213" i="12"/>
  <c r="U213" i="12"/>
  <c r="S213" i="12"/>
  <c r="F213" i="12"/>
  <c r="W213" i="12"/>
  <c r="J213" i="12"/>
  <c r="K213" i="12"/>
  <c r="N213" i="12"/>
  <c r="P213" i="12"/>
  <c r="O213" i="12"/>
  <c r="M213" i="12"/>
  <c r="L213" i="12"/>
  <c r="H213" i="12"/>
  <c r="T213" i="12"/>
  <c r="E709" i="12"/>
  <c r="N91" i="12"/>
  <c r="I91" i="12"/>
  <c r="O91" i="12"/>
  <c r="P91" i="12"/>
  <c r="Q91" i="12"/>
  <c r="X91" i="12"/>
  <c r="F91" i="12"/>
  <c r="G91" i="12"/>
  <c r="H91" i="12"/>
  <c r="L91" i="12"/>
  <c r="T91" i="12"/>
  <c r="V91" i="12"/>
  <c r="W91" i="12"/>
  <c r="U91" i="12"/>
  <c r="J91" i="12"/>
  <c r="K91" i="12"/>
  <c r="M91" i="12"/>
  <c r="R91" i="12"/>
  <c r="S91" i="12"/>
  <c r="M188" i="12"/>
  <c r="T188" i="12"/>
  <c r="O188" i="12"/>
  <c r="F188" i="12"/>
  <c r="H188" i="12"/>
  <c r="N188" i="12"/>
  <c r="X188" i="12"/>
  <c r="V188" i="12"/>
  <c r="W188" i="12"/>
  <c r="R188" i="12"/>
  <c r="P188" i="12"/>
  <c r="I188" i="12"/>
  <c r="K188" i="12"/>
  <c r="Q188" i="12"/>
  <c r="J188" i="12"/>
  <c r="G188" i="12"/>
  <c r="S188" i="12"/>
  <c r="L188" i="12"/>
  <c r="U188" i="12"/>
  <c r="V47" i="11"/>
  <c r="U100" i="13" s="1"/>
  <c r="X69" i="12"/>
  <c r="X820" i="12" s="1"/>
  <c r="V16" i="15" s="1"/>
  <c r="O47" i="11"/>
  <c r="N100" i="13" s="1"/>
  <c r="L47" i="11"/>
  <c r="K100" i="13" s="1"/>
  <c r="T47" i="11"/>
  <c r="S100" i="13" s="1"/>
  <c r="K69" i="12"/>
  <c r="K820" i="12" s="1"/>
  <c r="I16" i="15" s="1"/>
  <c r="S69" i="12"/>
  <c r="S820" i="12" s="1"/>
  <c r="Q16" i="15" s="1"/>
  <c r="F69" i="12"/>
  <c r="F820" i="12" s="1"/>
  <c r="D16" i="15" s="1"/>
  <c r="L69" i="12"/>
  <c r="L820" i="12" s="1"/>
  <c r="J16" i="15" s="1"/>
  <c r="W69" i="12"/>
  <c r="W820" i="12" s="1"/>
  <c r="U16" i="15" s="1"/>
  <c r="J69" i="12"/>
  <c r="J820" i="12" s="1"/>
  <c r="H16" i="15" s="1"/>
  <c r="U69" i="12"/>
  <c r="U820" i="12" s="1"/>
  <c r="S16" i="15" s="1"/>
  <c r="G69" i="12"/>
  <c r="G820" i="12" s="1"/>
  <c r="E16" i="15" s="1"/>
  <c r="M69" i="12"/>
  <c r="M820" i="12" s="1"/>
  <c r="K16" i="15" s="1"/>
  <c r="N69" i="12"/>
  <c r="N820" i="12" s="1"/>
  <c r="L16" i="15" s="1"/>
  <c r="R69" i="12"/>
  <c r="R820" i="12" s="1"/>
  <c r="P16" i="15" s="1"/>
  <c r="Q69" i="12"/>
  <c r="Q820" i="12" s="1"/>
  <c r="O16" i="15" s="1"/>
  <c r="H69" i="12"/>
  <c r="H820" i="12" s="1"/>
  <c r="F16" i="15" s="1"/>
  <c r="V69" i="12"/>
  <c r="V820" i="12" s="1"/>
  <c r="T16" i="15" s="1"/>
  <c r="U47" i="11"/>
  <c r="T100" i="13" s="1"/>
  <c r="P47" i="11"/>
  <c r="O100" i="13" s="1"/>
  <c r="M47" i="11"/>
  <c r="L100" i="13" s="1"/>
  <c r="E285" i="11"/>
  <c r="Q47" i="11"/>
  <c r="P100" i="13" s="1"/>
  <c r="J47" i="11"/>
  <c r="I100" i="13" s="1"/>
  <c r="M27" i="6"/>
  <c r="M41" i="3" s="1"/>
  <c r="F47" i="11"/>
  <c r="E100" i="13" s="1"/>
  <c r="E297" i="11"/>
  <c r="S47" i="11"/>
  <c r="R100" i="13" s="1"/>
  <c r="H47" i="11"/>
  <c r="G100" i="13" s="1"/>
  <c r="G92" i="4"/>
  <c r="O92" i="4"/>
  <c r="J92" i="4"/>
  <c r="K92" i="4"/>
  <c r="F140" i="9"/>
  <c r="L92" i="4"/>
  <c r="H92" i="4"/>
  <c r="I92" i="4"/>
  <c r="E91" i="5"/>
  <c r="F92" i="9"/>
  <c r="F84" i="9"/>
  <c r="F71" i="9"/>
  <c r="F79" i="9"/>
  <c r="F80" i="9"/>
  <c r="M87" i="9"/>
  <c r="M93" i="9" s="1"/>
  <c r="M81" i="8"/>
  <c r="M74" i="9"/>
  <c r="M81" i="9" s="1"/>
  <c r="M93" i="8"/>
  <c r="F27" i="6"/>
  <c r="F41" i="3" s="1"/>
  <c r="G27" i="6"/>
  <c r="G41" i="3" s="1"/>
  <c r="I27" i="6"/>
  <c r="I41" i="3" s="1"/>
  <c r="K27" i="6"/>
  <c r="K41" i="3" s="1"/>
  <c r="H27" i="6"/>
  <c r="H41" i="3" s="1"/>
  <c r="I74" i="8"/>
  <c r="I87" i="8"/>
  <c r="I87" i="7"/>
  <c r="I74" i="7"/>
  <c r="H74" i="8"/>
  <c r="H74" i="7"/>
  <c r="H87" i="8"/>
  <c r="H87" i="7"/>
  <c r="E27" i="6"/>
  <c r="E41" i="3" s="1"/>
  <c r="G74" i="8"/>
  <c r="G87" i="8"/>
  <c r="G87" i="7"/>
  <c r="G74" i="7"/>
  <c r="K74" i="8"/>
  <c r="K87" i="7"/>
  <c r="K87" i="8"/>
  <c r="K74" i="7"/>
  <c r="L87" i="8"/>
  <c r="L74" i="8"/>
  <c r="L87" i="7"/>
  <c r="L74" i="7"/>
  <c r="J74" i="7"/>
  <c r="J87" i="8"/>
  <c r="J74" i="8"/>
  <c r="J87" i="7"/>
  <c r="N87" i="7"/>
  <c r="N74" i="7"/>
  <c r="N74" i="8"/>
  <c r="N87" i="8"/>
  <c r="O74" i="7"/>
  <c r="O87" i="8"/>
  <c r="O74" i="8"/>
  <c r="O87" i="7"/>
  <c r="L27" i="6"/>
  <c r="L41" i="3" s="1"/>
  <c r="N93" i="5"/>
  <c r="E82" i="5"/>
  <c r="E83" i="5"/>
  <c r="F94" i="4"/>
  <c r="E35" i="3"/>
  <c r="I20" i="6"/>
  <c r="I35" i="3" s="1"/>
  <c r="J20" i="6"/>
  <c r="J35" i="3" s="1"/>
  <c r="K20" i="6"/>
  <c r="K35" i="3" s="1"/>
  <c r="G20" i="6"/>
  <c r="G35" i="3" s="1"/>
  <c r="H20" i="6"/>
  <c r="H35" i="3" s="1"/>
  <c r="F20" i="6"/>
  <c r="M20" i="6"/>
  <c r="M35" i="3" s="1"/>
  <c r="L20" i="6"/>
  <c r="L35" i="3" s="1"/>
  <c r="D13" i="6"/>
  <c r="D29" i="3"/>
  <c r="E354" i="11" l="1"/>
  <c r="M93" i="5"/>
  <c r="E712" i="12"/>
  <c r="V141" i="8"/>
  <c r="E714" i="12"/>
  <c r="E729" i="12"/>
  <c r="H93" i="5"/>
  <c r="E724" i="12"/>
  <c r="E360" i="11"/>
  <c r="E359" i="11"/>
  <c r="E718" i="12"/>
  <c r="M141" i="9"/>
  <c r="L93" i="5"/>
  <c r="E716" i="12"/>
  <c r="J141" i="9"/>
  <c r="H142" i="9"/>
  <c r="V142" i="8"/>
  <c r="J93" i="5"/>
  <c r="E356" i="11"/>
  <c r="E727" i="12"/>
  <c r="F93" i="5"/>
  <c r="E352" i="11"/>
  <c r="E725" i="12"/>
  <c r="E715" i="12"/>
  <c r="K93" i="5"/>
  <c r="E357" i="11"/>
  <c r="G93" i="5"/>
  <c r="E353" i="11"/>
  <c r="I93" i="5"/>
  <c r="E355" i="11"/>
  <c r="I142" i="9"/>
  <c r="N141" i="9"/>
  <c r="K141" i="9"/>
  <c r="E728" i="12"/>
  <c r="E713" i="12"/>
  <c r="E730" i="12"/>
  <c r="O142" i="9"/>
  <c r="V141" i="7"/>
  <c r="E717" i="12"/>
  <c r="V142" i="7"/>
  <c r="K171" i="2"/>
  <c r="F139" i="8" s="1"/>
  <c r="I176" i="2"/>
  <c r="K176" i="2" s="1"/>
  <c r="J92" i="1"/>
  <c r="O92" i="1"/>
  <c r="G92" i="1"/>
  <c r="K92" i="1"/>
  <c r="H92" i="1"/>
  <c r="N92" i="1"/>
  <c r="L92" i="1"/>
  <c r="I92" i="1"/>
  <c r="M92" i="1"/>
  <c r="R75" i="2"/>
  <c r="S75" i="2" s="1"/>
  <c r="V93" i="1"/>
  <c r="K70" i="2"/>
  <c r="F90" i="4" s="1"/>
  <c r="F95" i="4" s="1"/>
  <c r="F97" i="4" s="1"/>
  <c r="I75" i="2"/>
  <c r="K75" i="2" s="1"/>
  <c r="C75" i="2"/>
  <c r="E75" i="2" s="1"/>
  <c r="AA212" i="12"/>
  <c r="AA313" i="12"/>
  <c r="AA315" i="12"/>
  <c r="AA186" i="12"/>
  <c r="AA89" i="12"/>
  <c r="AA312" i="12"/>
  <c r="W205" i="12"/>
  <c r="AA308" i="12"/>
  <c r="AA199" i="12"/>
  <c r="AA93" i="12"/>
  <c r="AA94" i="12"/>
  <c r="M95" i="7"/>
  <c r="U205" i="12"/>
  <c r="AA216" i="12"/>
  <c r="AA187" i="12"/>
  <c r="AA92" i="12"/>
  <c r="AA215" i="12"/>
  <c r="AA204" i="12"/>
  <c r="AA311" i="12"/>
  <c r="AA185" i="12"/>
  <c r="AA202" i="12"/>
  <c r="AA200" i="12"/>
  <c r="AA196" i="12"/>
  <c r="AA201" i="12"/>
  <c r="V87" i="7"/>
  <c r="V87" i="8"/>
  <c r="V74" i="8"/>
  <c r="V92" i="4"/>
  <c r="V74" i="7"/>
  <c r="I205" i="12"/>
  <c r="H205" i="12"/>
  <c r="J205" i="12"/>
  <c r="K205" i="12"/>
  <c r="P205" i="12"/>
  <c r="T205" i="12"/>
  <c r="AA96" i="12"/>
  <c r="R205" i="12"/>
  <c r="AA309" i="12"/>
  <c r="AA310" i="12"/>
  <c r="AA90" i="12"/>
  <c r="AA188" i="12"/>
  <c r="AA91" i="12"/>
  <c r="AA217" i="12"/>
  <c r="AA218" i="12"/>
  <c r="AA197" i="12"/>
  <c r="AA214" i="12"/>
  <c r="AA191" i="12"/>
  <c r="AA213" i="12"/>
  <c r="AA316" i="12"/>
  <c r="Q205" i="12"/>
  <c r="AA198" i="12"/>
  <c r="AA219" i="12"/>
  <c r="AA88" i="12"/>
  <c r="G205" i="12"/>
  <c r="AA184" i="12"/>
  <c r="AA220" i="12"/>
  <c r="AA314" i="12"/>
  <c r="AA192" i="12"/>
  <c r="AA95" i="12"/>
  <c r="AA203" i="12"/>
  <c r="AA189" i="12"/>
  <c r="AA190" i="12"/>
  <c r="V205" i="12"/>
  <c r="M205" i="12"/>
  <c r="X205" i="12"/>
  <c r="C16" i="15"/>
  <c r="S205" i="12"/>
  <c r="M95" i="8"/>
  <c r="O205" i="12"/>
  <c r="L205" i="12"/>
  <c r="N205" i="12"/>
  <c r="F205" i="12"/>
  <c r="R98" i="13"/>
  <c r="S31" i="10" s="1"/>
  <c r="P98" i="13"/>
  <c r="Q31" i="10" s="1"/>
  <c r="Q98" i="13"/>
  <c r="R31" i="10" s="1"/>
  <c r="S98" i="13"/>
  <c r="T31" i="10" s="1"/>
  <c r="L98" i="13"/>
  <c r="M31" i="10" s="1"/>
  <c r="O98" i="13"/>
  <c r="P31" i="10" s="1"/>
  <c r="I98" i="13"/>
  <c r="J31" i="10" s="1"/>
  <c r="T98" i="13"/>
  <c r="U31" i="10" s="1"/>
  <c r="W98" i="13"/>
  <c r="X31" i="10" s="1"/>
  <c r="E98" i="13"/>
  <c r="V98" i="13"/>
  <c r="W31" i="10" s="1"/>
  <c r="H98" i="13"/>
  <c r="I31" i="10" s="1"/>
  <c r="G98" i="13"/>
  <c r="H31" i="10" s="1"/>
  <c r="U98" i="13"/>
  <c r="V31" i="10" s="1"/>
  <c r="K98" i="13"/>
  <c r="L31" i="10" s="1"/>
  <c r="F98" i="13"/>
  <c r="G31" i="10" s="1"/>
  <c r="M98" i="13"/>
  <c r="N31" i="10" s="1"/>
  <c r="N98" i="13"/>
  <c r="O31" i="10" s="1"/>
  <c r="K317" i="12"/>
  <c r="S221" i="12"/>
  <c r="V317" i="12"/>
  <c r="O221" i="12"/>
  <c r="K221" i="12"/>
  <c r="O317" i="12"/>
  <c r="M221" i="12"/>
  <c r="F317" i="12"/>
  <c r="L317" i="12"/>
  <c r="X317" i="12"/>
  <c r="H317" i="12"/>
  <c r="P317" i="12"/>
  <c r="I221" i="12"/>
  <c r="S317" i="12"/>
  <c r="V221" i="12"/>
  <c r="Q317" i="12"/>
  <c r="I317" i="12"/>
  <c r="U317" i="12"/>
  <c r="J317" i="12"/>
  <c r="H221" i="12"/>
  <c r="W221" i="12"/>
  <c r="G317" i="12"/>
  <c r="T317" i="12"/>
  <c r="L221" i="12"/>
  <c r="F221" i="12"/>
  <c r="Q221" i="12"/>
  <c r="N317" i="12"/>
  <c r="P221" i="12"/>
  <c r="X221" i="12"/>
  <c r="N221" i="12"/>
  <c r="G221" i="12"/>
  <c r="R317" i="12"/>
  <c r="U221" i="12"/>
  <c r="T221" i="12"/>
  <c r="J221" i="12"/>
  <c r="R221" i="12"/>
  <c r="M317" i="12"/>
  <c r="W317" i="12"/>
  <c r="N81" i="7"/>
  <c r="E131" i="12"/>
  <c r="I93" i="7"/>
  <c r="E250" i="12"/>
  <c r="N97" i="12"/>
  <c r="G97" i="12"/>
  <c r="S97" i="12"/>
  <c r="F193" i="12"/>
  <c r="W193" i="12"/>
  <c r="Q193" i="12"/>
  <c r="N93" i="7"/>
  <c r="E255" i="12"/>
  <c r="F97" i="12"/>
  <c r="R97" i="12"/>
  <c r="S193" i="12"/>
  <c r="N193" i="12"/>
  <c r="X193" i="12"/>
  <c r="J93" i="7"/>
  <c r="E251" i="12"/>
  <c r="K81" i="7"/>
  <c r="E128" i="12"/>
  <c r="L97" i="12"/>
  <c r="Q97" i="12"/>
  <c r="K97" i="12"/>
  <c r="I193" i="12"/>
  <c r="O193" i="12"/>
  <c r="U193" i="12"/>
  <c r="O93" i="7"/>
  <c r="E256" i="12"/>
  <c r="H93" i="7"/>
  <c r="E249" i="12"/>
  <c r="X97" i="12"/>
  <c r="H97" i="12"/>
  <c r="J97" i="12"/>
  <c r="R193" i="12"/>
  <c r="G193" i="12"/>
  <c r="T193" i="12"/>
  <c r="K93" i="7"/>
  <c r="E252" i="12"/>
  <c r="O97" i="12"/>
  <c r="U97" i="12"/>
  <c r="L193" i="12"/>
  <c r="K193" i="12"/>
  <c r="O81" i="7"/>
  <c r="E132" i="12"/>
  <c r="J81" i="7"/>
  <c r="E127" i="12"/>
  <c r="H81" i="7"/>
  <c r="E125" i="12"/>
  <c r="O254" i="12"/>
  <c r="R254" i="12"/>
  <c r="P254" i="12"/>
  <c r="L254" i="12"/>
  <c r="H254" i="12"/>
  <c r="V254" i="12"/>
  <c r="I254" i="12"/>
  <c r="T254" i="12"/>
  <c r="J254" i="12"/>
  <c r="G254" i="12"/>
  <c r="W254" i="12"/>
  <c r="Q254" i="12"/>
  <c r="K254" i="12"/>
  <c r="X254" i="12"/>
  <c r="N254" i="12"/>
  <c r="M254" i="12"/>
  <c r="S254" i="12"/>
  <c r="F254" i="12"/>
  <c r="U254" i="12"/>
  <c r="W97" i="12"/>
  <c r="M97" i="12"/>
  <c r="H193" i="12"/>
  <c r="P193" i="12"/>
  <c r="G130" i="12"/>
  <c r="I130" i="12"/>
  <c r="Q130" i="12"/>
  <c r="N130" i="12"/>
  <c r="O130" i="12"/>
  <c r="F130" i="12"/>
  <c r="V130" i="12"/>
  <c r="X130" i="12"/>
  <c r="W130" i="12"/>
  <c r="J130" i="12"/>
  <c r="R130" i="12"/>
  <c r="L130" i="12"/>
  <c r="P130" i="12"/>
  <c r="T130" i="12"/>
  <c r="S130" i="12"/>
  <c r="M130" i="12"/>
  <c r="H130" i="12"/>
  <c r="K130" i="12"/>
  <c r="U130" i="12"/>
  <c r="L81" i="7"/>
  <c r="E129" i="12"/>
  <c r="E124" i="12"/>
  <c r="V97" i="12"/>
  <c r="I97" i="12"/>
  <c r="M193" i="12"/>
  <c r="L93" i="7"/>
  <c r="E253" i="12"/>
  <c r="E248" i="12"/>
  <c r="I81" i="7"/>
  <c r="E126" i="12"/>
  <c r="P97" i="12"/>
  <c r="T97" i="12"/>
  <c r="J193" i="12"/>
  <c r="V193" i="12"/>
  <c r="D27" i="6"/>
  <c r="D41" i="3"/>
  <c r="M95" i="9"/>
  <c r="G87" i="9"/>
  <c r="G93" i="9" s="1"/>
  <c r="G74" i="9"/>
  <c r="G81" i="9" s="1"/>
  <c r="I93" i="8"/>
  <c r="I87" i="9"/>
  <c r="I93" i="9" s="1"/>
  <c r="I81" i="8"/>
  <c r="I74" i="9"/>
  <c r="I81" i="9" s="1"/>
  <c r="K93" i="8"/>
  <c r="K87" i="9"/>
  <c r="K93" i="9" s="1"/>
  <c r="L93" i="8"/>
  <c r="L87" i="9"/>
  <c r="L93" i="9" s="1"/>
  <c r="O93" i="8"/>
  <c r="O87" i="9"/>
  <c r="O93" i="9" s="1"/>
  <c r="H93" i="8"/>
  <c r="H87" i="9"/>
  <c r="H93" i="9" s="1"/>
  <c r="K81" i="8"/>
  <c r="K74" i="9"/>
  <c r="K81" i="9" s="1"/>
  <c r="J93" i="8"/>
  <c r="J87" i="9"/>
  <c r="H81" i="8"/>
  <c r="H74" i="9"/>
  <c r="H81" i="9" s="1"/>
  <c r="J81" i="8"/>
  <c r="J74" i="9"/>
  <c r="J81" i="9" s="1"/>
  <c r="N93" i="8"/>
  <c r="N87" i="9"/>
  <c r="N93" i="9" s="1"/>
  <c r="N81" i="8"/>
  <c r="N74" i="9"/>
  <c r="N81" i="9" s="1"/>
  <c r="O81" i="8"/>
  <c r="O74" i="9"/>
  <c r="O81" i="9" s="1"/>
  <c r="O95" i="9" s="1"/>
  <c r="L81" i="8"/>
  <c r="L74" i="9"/>
  <c r="K122" i="8"/>
  <c r="K153" i="8"/>
  <c r="K148" i="8"/>
  <c r="K128" i="8"/>
  <c r="K122" i="7"/>
  <c r="K130" i="8"/>
  <c r="K132" i="8"/>
  <c r="K127" i="8"/>
  <c r="K125" i="7"/>
  <c r="K124" i="7"/>
  <c r="K125" i="8"/>
  <c r="K153" i="7"/>
  <c r="K129" i="7"/>
  <c r="K126" i="7"/>
  <c r="K133" i="8"/>
  <c r="K134" i="8"/>
  <c r="K131" i="7"/>
  <c r="K128" i="7"/>
  <c r="K150" i="8"/>
  <c r="K126" i="8"/>
  <c r="K149" i="8"/>
  <c r="K148" i="7"/>
  <c r="K123" i="7"/>
  <c r="K130" i="7"/>
  <c r="K124" i="8"/>
  <c r="K123" i="8"/>
  <c r="K131" i="8"/>
  <c r="K127" i="7"/>
  <c r="K132" i="7"/>
  <c r="K129" i="8"/>
  <c r="K134" i="7"/>
  <c r="K133" i="7"/>
  <c r="K150" i="7"/>
  <c r="K149" i="7"/>
  <c r="O127" i="8"/>
  <c r="O149" i="8"/>
  <c r="O133" i="8"/>
  <c r="O124" i="8"/>
  <c r="O122" i="8"/>
  <c r="O131" i="8"/>
  <c r="O150" i="8"/>
  <c r="O153" i="7"/>
  <c r="O123" i="7"/>
  <c r="O127" i="7"/>
  <c r="O131" i="7"/>
  <c r="O126" i="8"/>
  <c r="O134" i="8"/>
  <c r="O148" i="8"/>
  <c r="O148" i="7"/>
  <c r="O134" i="7"/>
  <c r="O122" i="7"/>
  <c r="O125" i="8"/>
  <c r="O132" i="8"/>
  <c r="O128" i="7"/>
  <c r="O129" i="8"/>
  <c r="O130" i="7"/>
  <c r="O133" i="7"/>
  <c r="O126" i="7"/>
  <c r="O128" i="8"/>
  <c r="O124" i="7"/>
  <c r="O123" i="8"/>
  <c r="O125" i="7"/>
  <c r="O132" i="7"/>
  <c r="O130" i="8"/>
  <c r="O153" i="8"/>
  <c r="O129" i="7"/>
  <c r="O149" i="7"/>
  <c r="O150" i="7"/>
  <c r="J149" i="8"/>
  <c r="J123" i="8"/>
  <c r="J122" i="8"/>
  <c r="J126" i="8"/>
  <c r="J129" i="8"/>
  <c r="J131" i="8"/>
  <c r="J125" i="8"/>
  <c r="J132" i="7"/>
  <c r="J132" i="8"/>
  <c r="J125" i="7"/>
  <c r="J133" i="7"/>
  <c r="J133" i="8"/>
  <c r="J148" i="7"/>
  <c r="J131" i="7"/>
  <c r="J150" i="8"/>
  <c r="J153" i="8"/>
  <c r="J129" i="7"/>
  <c r="J122" i="7"/>
  <c r="J130" i="7"/>
  <c r="J124" i="7"/>
  <c r="J130" i="8"/>
  <c r="J128" i="8"/>
  <c r="J127" i="8"/>
  <c r="J134" i="7"/>
  <c r="J123" i="7"/>
  <c r="J126" i="7"/>
  <c r="J124" i="8"/>
  <c r="J134" i="8"/>
  <c r="J148" i="8"/>
  <c r="J153" i="7"/>
  <c r="J127" i="7"/>
  <c r="J128" i="7"/>
  <c r="J150" i="7"/>
  <c r="J149" i="7"/>
  <c r="I149" i="8"/>
  <c r="I127" i="8"/>
  <c r="I131" i="8"/>
  <c r="I132" i="8"/>
  <c r="I124" i="7"/>
  <c r="I122" i="7"/>
  <c r="I128" i="8"/>
  <c r="I126" i="7"/>
  <c r="I133" i="8"/>
  <c r="I125" i="7"/>
  <c r="I128" i="7"/>
  <c r="I125" i="8"/>
  <c r="I130" i="8"/>
  <c r="I148" i="7"/>
  <c r="I130" i="7"/>
  <c r="I126" i="8"/>
  <c r="I123" i="8"/>
  <c r="I153" i="8"/>
  <c r="I150" i="8"/>
  <c r="I134" i="7"/>
  <c r="I129" i="7"/>
  <c r="I131" i="7"/>
  <c r="I132" i="7"/>
  <c r="I127" i="7"/>
  <c r="I124" i="8"/>
  <c r="I122" i="8"/>
  <c r="I153" i="7"/>
  <c r="I133" i="7"/>
  <c r="I129" i="8"/>
  <c r="I123" i="7"/>
  <c r="I134" i="8"/>
  <c r="I148" i="8"/>
  <c r="I150" i="7"/>
  <c r="I149" i="7"/>
  <c r="M122" i="8"/>
  <c r="M126" i="8"/>
  <c r="M128" i="8"/>
  <c r="M132" i="8"/>
  <c r="M148" i="8"/>
  <c r="M125" i="7"/>
  <c r="M126" i="7"/>
  <c r="M134" i="7"/>
  <c r="M150" i="8"/>
  <c r="M133" i="8"/>
  <c r="M128" i="7"/>
  <c r="M153" i="7"/>
  <c r="M129" i="7"/>
  <c r="M130" i="7"/>
  <c r="M130" i="8"/>
  <c r="M124" i="8"/>
  <c r="M123" i="8"/>
  <c r="M131" i="8"/>
  <c r="M131" i="7"/>
  <c r="M132" i="7"/>
  <c r="M134" i="8"/>
  <c r="M129" i="8"/>
  <c r="M153" i="8"/>
  <c r="M123" i="7"/>
  <c r="M133" i="7"/>
  <c r="M127" i="8"/>
  <c r="M125" i="8"/>
  <c r="M127" i="7"/>
  <c r="M149" i="8"/>
  <c r="M148" i="7"/>
  <c r="M122" i="7"/>
  <c r="M124" i="7"/>
  <c r="M149" i="7"/>
  <c r="M150" i="7"/>
  <c r="G81" i="7"/>
  <c r="G93" i="7"/>
  <c r="G93" i="8"/>
  <c r="N126" i="8"/>
  <c r="N128" i="8"/>
  <c r="N125" i="8"/>
  <c r="N130" i="8"/>
  <c r="N148" i="8"/>
  <c r="N122" i="8"/>
  <c r="N131" i="8"/>
  <c r="N134" i="8"/>
  <c r="N127" i="8"/>
  <c r="N129" i="7"/>
  <c r="N131" i="7"/>
  <c r="N150" i="8"/>
  <c r="N124" i="8"/>
  <c r="N133" i="8"/>
  <c r="N123" i="8"/>
  <c r="N122" i="7"/>
  <c r="N134" i="7"/>
  <c r="N132" i="7"/>
  <c r="N153" i="7"/>
  <c r="N123" i="7"/>
  <c r="N127" i="7"/>
  <c r="N128" i="7"/>
  <c r="N125" i="7"/>
  <c r="N132" i="8"/>
  <c r="N130" i="7"/>
  <c r="N148" i="7"/>
  <c r="N149" i="8"/>
  <c r="N153" i="8"/>
  <c r="N126" i="7"/>
  <c r="N129" i="8"/>
  <c r="N124" i="7"/>
  <c r="N133" i="7"/>
  <c r="N150" i="7"/>
  <c r="N149" i="7"/>
  <c r="G149" i="8"/>
  <c r="G123" i="8"/>
  <c r="G150" i="8"/>
  <c r="G127" i="8"/>
  <c r="G131" i="7"/>
  <c r="G124" i="7"/>
  <c r="G124" i="8"/>
  <c r="G122" i="8"/>
  <c r="G148" i="7"/>
  <c r="G134" i="7"/>
  <c r="G126" i="7"/>
  <c r="G130" i="8"/>
  <c r="G129" i="8"/>
  <c r="G123" i="7"/>
  <c r="G127" i="7"/>
  <c r="G128" i="7"/>
  <c r="G126" i="8"/>
  <c r="G134" i="8"/>
  <c r="G148" i="8"/>
  <c r="G130" i="7"/>
  <c r="G132" i="8"/>
  <c r="G153" i="7"/>
  <c r="G132" i="7"/>
  <c r="G122" i="7"/>
  <c r="G128" i="8"/>
  <c r="G153" i="8"/>
  <c r="G133" i="7"/>
  <c r="G131" i="8"/>
  <c r="G129" i="7"/>
  <c r="G125" i="8"/>
  <c r="G133" i="8"/>
  <c r="G125" i="7"/>
  <c r="G149" i="7"/>
  <c r="G150" i="7"/>
  <c r="G81" i="8"/>
  <c r="L122" i="8"/>
  <c r="L153" i="8"/>
  <c r="L126" i="8"/>
  <c r="L148" i="8"/>
  <c r="L130" i="8"/>
  <c r="L127" i="8"/>
  <c r="L153" i="7"/>
  <c r="L134" i="7"/>
  <c r="L123" i="7"/>
  <c r="L124" i="7"/>
  <c r="L132" i="8"/>
  <c r="L129" i="7"/>
  <c r="L126" i="7"/>
  <c r="L122" i="7"/>
  <c r="L133" i="8"/>
  <c r="L128" i="7"/>
  <c r="L150" i="8"/>
  <c r="L134" i="8"/>
  <c r="L130" i="7"/>
  <c r="L124" i="8"/>
  <c r="L123" i="8"/>
  <c r="L131" i="8"/>
  <c r="L125" i="7"/>
  <c r="L127" i="7"/>
  <c r="L132" i="7"/>
  <c r="L129" i="8"/>
  <c r="L148" i="7"/>
  <c r="L133" i="7"/>
  <c r="L125" i="8"/>
  <c r="L128" i="8"/>
  <c r="L149" i="8"/>
  <c r="L131" i="7"/>
  <c r="L150" i="7"/>
  <c r="L149" i="7"/>
  <c r="F144" i="7"/>
  <c r="F155" i="7" s="1"/>
  <c r="J139" i="7"/>
  <c r="I139" i="7"/>
  <c r="O139" i="7"/>
  <c r="H139" i="7"/>
  <c r="G139" i="7"/>
  <c r="L139" i="7"/>
  <c r="K139" i="7"/>
  <c r="N139" i="7"/>
  <c r="M139" i="7"/>
  <c r="I77" i="4"/>
  <c r="I76" i="4"/>
  <c r="I75" i="4"/>
  <c r="M76" i="4"/>
  <c r="M77" i="4"/>
  <c r="M75" i="4"/>
  <c r="L76" i="4"/>
  <c r="L75" i="4"/>
  <c r="L77" i="4"/>
  <c r="G75" i="4"/>
  <c r="G77" i="4"/>
  <c r="G76" i="4"/>
  <c r="J77" i="4"/>
  <c r="J75" i="4"/>
  <c r="J76" i="4"/>
  <c r="K76" i="4"/>
  <c r="K75" i="4"/>
  <c r="K77" i="4"/>
  <c r="N77" i="4"/>
  <c r="N76" i="4"/>
  <c r="N75" i="4"/>
  <c r="O75" i="4"/>
  <c r="O77" i="4"/>
  <c r="O76" i="4"/>
  <c r="I69" i="4"/>
  <c r="I70" i="4"/>
  <c r="I68" i="4"/>
  <c r="I74" i="4"/>
  <c r="I72" i="4"/>
  <c r="I73" i="4"/>
  <c r="I71" i="4"/>
  <c r="I67" i="4"/>
  <c r="J70" i="4"/>
  <c r="J71" i="4"/>
  <c r="J69" i="4"/>
  <c r="J67" i="4"/>
  <c r="J73" i="4"/>
  <c r="J68" i="4"/>
  <c r="J72" i="4"/>
  <c r="J74" i="4"/>
  <c r="M70" i="4"/>
  <c r="M73" i="4"/>
  <c r="M74" i="4"/>
  <c r="M72" i="4"/>
  <c r="M68" i="4"/>
  <c r="M69" i="4"/>
  <c r="M71" i="4"/>
  <c r="M67" i="4"/>
  <c r="L74" i="4"/>
  <c r="L72" i="4"/>
  <c r="L68" i="4"/>
  <c r="L71" i="4"/>
  <c r="L73" i="4"/>
  <c r="L67" i="4"/>
  <c r="L69" i="4"/>
  <c r="L70" i="4"/>
  <c r="K70" i="4"/>
  <c r="K67" i="4"/>
  <c r="K74" i="4"/>
  <c r="K72" i="4"/>
  <c r="K73" i="4"/>
  <c r="K68" i="4"/>
  <c r="K71" i="4"/>
  <c r="K69" i="4"/>
  <c r="N71" i="4"/>
  <c r="N74" i="4"/>
  <c r="N69" i="4"/>
  <c r="N67" i="4"/>
  <c r="N72" i="4"/>
  <c r="N70" i="4"/>
  <c r="N68" i="4"/>
  <c r="N73" i="4"/>
  <c r="G72" i="4"/>
  <c r="G68" i="4"/>
  <c r="G67" i="4"/>
  <c r="G69" i="4"/>
  <c r="G70" i="4"/>
  <c r="G71" i="4"/>
  <c r="G74" i="4"/>
  <c r="G73" i="4"/>
  <c r="O71" i="4"/>
  <c r="O74" i="4"/>
  <c r="O69" i="4"/>
  <c r="O70" i="4"/>
  <c r="O67" i="4"/>
  <c r="O73" i="4"/>
  <c r="O68" i="4"/>
  <c r="O72" i="4"/>
  <c r="F95" i="1"/>
  <c r="F97" i="1" s="1"/>
  <c r="L90" i="1"/>
  <c r="J90" i="1"/>
  <c r="I90" i="1"/>
  <c r="H90" i="1"/>
  <c r="O90" i="1"/>
  <c r="M90" i="1"/>
  <c r="N90" i="1"/>
  <c r="K90" i="1"/>
  <c r="G90" i="1"/>
  <c r="I67" i="1"/>
  <c r="I75" i="1"/>
  <c r="I68" i="1"/>
  <c r="I76" i="1"/>
  <c r="I69" i="1"/>
  <c r="I72" i="1"/>
  <c r="I77" i="1"/>
  <c r="I70" i="1"/>
  <c r="I73" i="1"/>
  <c r="I71" i="1"/>
  <c r="I74" i="1"/>
  <c r="J67" i="1"/>
  <c r="J68" i="1"/>
  <c r="J76" i="1"/>
  <c r="J69" i="1"/>
  <c r="J75" i="1"/>
  <c r="J77" i="1"/>
  <c r="J70" i="1"/>
  <c r="J73" i="1"/>
  <c r="J74" i="1"/>
  <c r="J71" i="1"/>
  <c r="J72" i="1"/>
  <c r="O67" i="1"/>
  <c r="O71" i="1"/>
  <c r="O75" i="1"/>
  <c r="O68" i="1"/>
  <c r="O74" i="1"/>
  <c r="O69" i="1"/>
  <c r="O70" i="1"/>
  <c r="O72" i="1"/>
  <c r="O73" i="1"/>
  <c r="O76" i="1"/>
  <c r="O77" i="1"/>
  <c r="L67" i="1"/>
  <c r="L69" i="1"/>
  <c r="L68" i="1"/>
  <c r="L76" i="1"/>
  <c r="L73" i="1"/>
  <c r="L74" i="1"/>
  <c r="L77" i="1"/>
  <c r="L70" i="1"/>
  <c r="L72" i="1"/>
  <c r="L71" i="1"/>
  <c r="L75" i="1"/>
  <c r="M67" i="1"/>
  <c r="M73" i="1"/>
  <c r="M74" i="1"/>
  <c r="M77" i="1"/>
  <c r="M72" i="1"/>
  <c r="M70" i="1"/>
  <c r="M69" i="1"/>
  <c r="M71" i="1"/>
  <c r="M68" i="1"/>
  <c r="M75" i="1"/>
  <c r="M76" i="1"/>
  <c r="K67" i="1"/>
  <c r="K76" i="1"/>
  <c r="K69" i="1"/>
  <c r="K70" i="1"/>
  <c r="K77" i="1"/>
  <c r="K68" i="1"/>
  <c r="K73" i="1"/>
  <c r="K74" i="1"/>
  <c r="K75" i="1"/>
  <c r="K71" i="1"/>
  <c r="K72" i="1"/>
  <c r="N67" i="1"/>
  <c r="N72" i="1"/>
  <c r="N77" i="1"/>
  <c r="N71" i="1"/>
  <c r="N73" i="1"/>
  <c r="N69" i="1"/>
  <c r="N74" i="1"/>
  <c r="N75" i="1"/>
  <c r="N68" i="1"/>
  <c r="N76" i="1"/>
  <c r="N70" i="1"/>
  <c r="G67" i="1"/>
  <c r="G71" i="1"/>
  <c r="G77" i="1"/>
  <c r="G74" i="1"/>
  <c r="G72" i="1"/>
  <c r="G73" i="1"/>
  <c r="G75" i="1"/>
  <c r="G68" i="1"/>
  <c r="G76" i="1"/>
  <c r="G70" i="1"/>
  <c r="G69" i="1"/>
  <c r="D20" i="6"/>
  <c r="F35" i="3"/>
  <c r="E93" i="5" l="1"/>
  <c r="F92" i="5"/>
  <c r="E340" i="11"/>
  <c r="J92" i="5"/>
  <c r="E344" i="11"/>
  <c r="N92" i="5"/>
  <c r="E348" i="11"/>
  <c r="L92" i="5"/>
  <c r="E346" i="11"/>
  <c r="I92" i="5"/>
  <c r="E343" i="11"/>
  <c r="H92" i="5"/>
  <c r="E342" i="11"/>
  <c r="K92" i="5"/>
  <c r="E345" i="11"/>
  <c r="M92" i="5"/>
  <c r="E347" i="11"/>
  <c r="G92" i="5"/>
  <c r="E341" i="11"/>
  <c r="E733" i="12"/>
  <c r="F141" i="9"/>
  <c r="F142" i="9"/>
  <c r="E721" i="12"/>
  <c r="O95" i="8"/>
  <c r="I77" i="5"/>
  <c r="I139" i="8"/>
  <c r="I139" i="9" s="1"/>
  <c r="K139" i="8"/>
  <c r="K139" i="9" s="1"/>
  <c r="F144" i="8"/>
  <c r="F155" i="8" s="1"/>
  <c r="O139" i="8"/>
  <c r="O139" i="9" s="1"/>
  <c r="N139" i="8"/>
  <c r="N139" i="9" s="1"/>
  <c r="G139" i="8"/>
  <c r="G139" i="9" s="1"/>
  <c r="L139" i="8"/>
  <c r="M139" i="8"/>
  <c r="M139" i="9" s="1"/>
  <c r="H139" i="8"/>
  <c r="H139" i="9" s="1"/>
  <c r="J139" i="8"/>
  <c r="J139" i="9" s="1"/>
  <c r="J148" i="9"/>
  <c r="L73" i="5"/>
  <c r="H69" i="5"/>
  <c r="H90" i="4"/>
  <c r="G90" i="4"/>
  <c r="F90" i="5" s="1"/>
  <c r="M90" i="4"/>
  <c r="K90" i="4"/>
  <c r="J90" i="4"/>
  <c r="O90" i="4"/>
  <c r="N90" i="4"/>
  <c r="L90" i="4"/>
  <c r="E321" i="11" s="1"/>
  <c r="I90" i="4"/>
  <c r="V92" i="1"/>
  <c r="O130" i="9"/>
  <c r="K95" i="8"/>
  <c r="K95" i="9"/>
  <c r="N95" i="7"/>
  <c r="M77" i="5"/>
  <c r="H95" i="8"/>
  <c r="N67" i="5"/>
  <c r="V93" i="8"/>
  <c r="V81" i="8"/>
  <c r="L95" i="7"/>
  <c r="L72" i="5"/>
  <c r="L76" i="5"/>
  <c r="M76" i="5"/>
  <c r="I67" i="5"/>
  <c r="L123" i="9"/>
  <c r="J95" i="7"/>
  <c r="M67" i="5"/>
  <c r="I95" i="7"/>
  <c r="J72" i="5"/>
  <c r="E811" i="12"/>
  <c r="V90" i="1"/>
  <c r="H68" i="5"/>
  <c r="M69" i="5"/>
  <c r="O95" i="7"/>
  <c r="J67" i="5"/>
  <c r="V139" i="7"/>
  <c r="V81" i="7"/>
  <c r="F67" i="5"/>
  <c r="I71" i="5"/>
  <c r="G128" i="9"/>
  <c r="L125" i="9"/>
  <c r="I129" i="9"/>
  <c r="K72" i="5"/>
  <c r="H75" i="5"/>
  <c r="J77" i="5"/>
  <c r="M74" i="5"/>
  <c r="J76" i="5"/>
  <c r="V93" i="7"/>
  <c r="H70" i="5"/>
  <c r="M149" i="9"/>
  <c r="I128" i="9"/>
  <c r="AA221" i="12"/>
  <c r="AA317" i="12"/>
  <c r="AA130" i="12"/>
  <c r="AA193" i="12"/>
  <c r="AA205" i="12"/>
  <c r="AA97" i="12"/>
  <c r="AA254" i="12"/>
  <c r="I134" i="9"/>
  <c r="K95" i="7"/>
  <c r="H95" i="7"/>
  <c r="E521" i="12"/>
  <c r="K521" i="12" s="1"/>
  <c r="E578" i="12"/>
  <c r="W578" i="12" s="1"/>
  <c r="E776" i="12"/>
  <c r="E631" i="12"/>
  <c r="N631" i="12" s="1"/>
  <c r="E638" i="12"/>
  <c r="T638" i="12" s="1"/>
  <c r="E603" i="12"/>
  <c r="G603" i="12" s="1"/>
  <c r="E632" i="12"/>
  <c r="U632" i="12" s="1"/>
  <c r="E779" i="12"/>
  <c r="E592" i="12"/>
  <c r="H592" i="12" s="1"/>
  <c r="E516" i="12"/>
  <c r="I516" i="12" s="1"/>
  <c r="E642" i="12"/>
  <c r="I642" i="12" s="1"/>
  <c r="E626" i="12"/>
  <c r="S626" i="12" s="1"/>
  <c r="E796" i="12"/>
  <c r="E770" i="12"/>
  <c r="E560" i="12"/>
  <c r="L560" i="12" s="1"/>
  <c r="E769" i="12"/>
  <c r="E617" i="12"/>
  <c r="N617" i="12" s="1"/>
  <c r="E636" i="12"/>
  <c r="I636" i="12" s="1"/>
  <c r="E795" i="12"/>
  <c r="E619" i="12"/>
  <c r="L619" i="12" s="1"/>
  <c r="E667" i="12"/>
  <c r="T667" i="12" s="1"/>
  <c r="E630" i="12"/>
  <c r="K630" i="12" s="1"/>
  <c r="E594" i="12"/>
  <c r="L594" i="12" s="1"/>
  <c r="E579" i="12"/>
  <c r="G579" i="12" s="1"/>
  <c r="E784" i="12"/>
  <c r="E524" i="12"/>
  <c r="O524" i="12" s="1"/>
  <c r="E664" i="12"/>
  <c r="F664" i="12" s="1"/>
  <c r="E794" i="12"/>
  <c r="E650" i="12"/>
  <c r="J650" i="12" s="1"/>
  <c r="E627" i="12"/>
  <c r="K627" i="12" s="1"/>
  <c r="E668" i="12"/>
  <c r="U668" i="12" s="1"/>
  <c r="E768" i="12"/>
  <c r="E568" i="12"/>
  <c r="U568" i="12" s="1"/>
  <c r="E788" i="12"/>
  <c r="E535" i="12"/>
  <c r="Q535" i="12" s="1"/>
  <c r="E618" i="12"/>
  <c r="K618" i="12" s="1"/>
  <c r="E519" i="12"/>
  <c r="O519" i="12" s="1"/>
  <c r="E793" i="12"/>
  <c r="E600" i="12"/>
  <c r="F600" i="12" s="1"/>
  <c r="E547" i="12"/>
  <c r="T547" i="12" s="1"/>
  <c r="E559" i="12"/>
  <c r="I559" i="12" s="1"/>
  <c r="E656" i="12"/>
  <c r="H656" i="12" s="1"/>
  <c r="E567" i="12"/>
  <c r="W567" i="12" s="1"/>
  <c r="E629" i="12"/>
  <c r="P629" i="12" s="1"/>
  <c r="E581" i="12"/>
  <c r="X581" i="12" s="1"/>
  <c r="E612" i="12"/>
  <c r="U612" i="12" s="1"/>
  <c r="E595" i="12"/>
  <c r="U595" i="12" s="1"/>
  <c r="E546" i="12"/>
  <c r="L546" i="12" s="1"/>
  <c r="E534" i="12"/>
  <c r="P534" i="12" s="1"/>
  <c r="E778" i="12"/>
  <c r="E806" i="12"/>
  <c r="E580" i="12"/>
  <c r="N580" i="12" s="1"/>
  <c r="E780" i="12"/>
  <c r="E571" i="12"/>
  <c r="L571" i="12" s="1"/>
  <c r="E583" i="12"/>
  <c r="J583" i="12" s="1"/>
  <c r="E522" i="12"/>
  <c r="I522" i="12" s="1"/>
  <c r="E810" i="12"/>
  <c r="E790" i="12"/>
  <c r="E615" i="12"/>
  <c r="V615" i="12" s="1"/>
  <c r="E644" i="12"/>
  <c r="U644" i="12" s="1"/>
  <c r="E781" i="12"/>
  <c r="E809" i="12"/>
  <c r="E528" i="12"/>
  <c r="R528" i="12" s="1"/>
  <c r="E655" i="12"/>
  <c r="V655" i="12" s="1"/>
  <c r="E523" i="12"/>
  <c r="H523" i="12" s="1"/>
  <c r="I125" i="9"/>
  <c r="E608" i="12"/>
  <c r="U608" i="12" s="1"/>
  <c r="E572" i="12"/>
  <c r="J572" i="12" s="1"/>
  <c r="E640" i="12"/>
  <c r="Q640" i="12" s="1"/>
  <c r="E520" i="12"/>
  <c r="S520" i="12" s="1"/>
  <c r="E651" i="12"/>
  <c r="V651" i="12" s="1"/>
  <c r="N95" i="8"/>
  <c r="E569" i="12"/>
  <c r="J569" i="12" s="1"/>
  <c r="G126" i="9"/>
  <c r="M134" i="9"/>
  <c r="E791" i="12"/>
  <c r="E531" i="12"/>
  <c r="X531" i="12" s="1"/>
  <c r="O123" i="9"/>
  <c r="E653" i="12"/>
  <c r="L653" i="12" s="1"/>
  <c r="E552" i="12"/>
  <c r="V552" i="12" s="1"/>
  <c r="E588" i="12"/>
  <c r="Q588" i="12" s="1"/>
  <c r="E783" i="12"/>
  <c r="E771" i="12"/>
  <c r="E582" i="12"/>
  <c r="R582" i="12" s="1"/>
  <c r="E530" i="12"/>
  <c r="V530" i="12" s="1"/>
  <c r="E591" i="12"/>
  <c r="I591" i="12" s="1"/>
  <c r="E663" i="12"/>
  <c r="L663" i="12" s="1"/>
  <c r="E639" i="12"/>
  <c r="W639" i="12" s="1"/>
  <c r="E548" i="12"/>
  <c r="V548" i="12" s="1"/>
  <c r="E584" i="12"/>
  <c r="N584" i="12" s="1"/>
  <c r="E652" i="12"/>
  <c r="N652" i="12" s="1"/>
  <c r="E616" i="12"/>
  <c r="L616" i="12" s="1"/>
  <c r="E576" i="12"/>
  <c r="K576" i="12" s="1"/>
  <c r="D103" i="13"/>
  <c r="H104" i="13" s="1"/>
  <c r="I33" i="10" s="1"/>
  <c r="F31" i="10"/>
  <c r="E31" i="10" s="1"/>
  <c r="D98" i="13"/>
  <c r="D106" i="13"/>
  <c r="U107" i="13" s="1"/>
  <c r="V34" i="10" s="1"/>
  <c r="E605" i="12"/>
  <c r="E643" i="12"/>
  <c r="E607" i="12"/>
  <c r="E766" i="12"/>
  <c r="E518" i="12"/>
  <c r="E807" i="12"/>
  <c r="X253" i="12"/>
  <c r="P253" i="12"/>
  <c r="H253" i="12"/>
  <c r="W253" i="12"/>
  <c r="I253" i="12"/>
  <c r="M253" i="12"/>
  <c r="N253" i="12"/>
  <c r="J253" i="12"/>
  <c r="Q253" i="12"/>
  <c r="R253" i="12"/>
  <c r="L253" i="12"/>
  <c r="G253" i="12"/>
  <c r="T253" i="12"/>
  <c r="U253" i="12"/>
  <c r="O253" i="12"/>
  <c r="K253" i="12"/>
  <c r="S253" i="12"/>
  <c r="F253" i="12"/>
  <c r="V253" i="12"/>
  <c r="R124" i="12"/>
  <c r="K124" i="12"/>
  <c r="J124" i="12"/>
  <c r="T124" i="12"/>
  <c r="S124" i="12"/>
  <c r="G124" i="12"/>
  <c r="F124" i="12"/>
  <c r="O124" i="12"/>
  <c r="N124" i="12"/>
  <c r="W124" i="12"/>
  <c r="L124" i="12"/>
  <c r="I124" i="12"/>
  <c r="M124" i="12"/>
  <c r="H124" i="12"/>
  <c r="Q124" i="12"/>
  <c r="E133" i="12"/>
  <c r="E207" i="12" s="1"/>
  <c r="X124" i="12"/>
  <c r="U124" i="12"/>
  <c r="V124" i="12"/>
  <c r="P124" i="12"/>
  <c r="V125" i="12"/>
  <c r="L125" i="12"/>
  <c r="U125" i="12"/>
  <c r="O125" i="12"/>
  <c r="J125" i="12"/>
  <c r="G217" i="18" s="1"/>
  <c r="W125" i="12"/>
  <c r="R125" i="12"/>
  <c r="T125" i="12"/>
  <c r="M125" i="12"/>
  <c r="H125" i="12"/>
  <c r="Q125" i="12"/>
  <c r="N125" i="12"/>
  <c r="P125" i="12"/>
  <c r="M217" i="18" s="1"/>
  <c r="X125" i="12"/>
  <c r="I125" i="12"/>
  <c r="K125" i="12"/>
  <c r="F125" i="12"/>
  <c r="S125" i="12"/>
  <c r="G125" i="12"/>
  <c r="R251" i="12"/>
  <c r="X251" i="12"/>
  <c r="N251" i="12"/>
  <c r="L251" i="12"/>
  <c r="K251" i="12"/>
  <c r="J251" i="12"/>
  <c r="I251" i="12"/>
  <c r="F251" i="12"/>
  <c r="V251" i="12"/>
  <c r="T251" i="12"/>
  <c r="S251" i="12"/>
  <c r="Q251" i="12"/>
  <c r="U251" i="12"/>
  <c r="G251" i="12"/>
  <c r="P251" i="12"/>
  <c r="O251" i="12"/>
  <c r="W251" i="12"/>
  <c r="M251" i="12"/>
  <c r="H251" i="12"/>
  <c r="E602" i="12"/>
  <c r="E542" i="12"/>
  <c r="E536" i="12"/>
  <c r="E532" i="12"/>
  <c r="V129" i="12"/>
  <c r="X129" i="12"/>
  <c r="M129" i="12"/>
  <c r="U129" i="12"/>
  <c r="F129" i="12"/>
  <c r="J129" i="12"/>
  <c r="N129" i="12"/>
  <c r="G129" i="12"/>
  <c r="I129" i="12"/>
  <c r="K129" i="12"/>
  <c r="O129" i="12"/>
  <c r="Q129" i="12"/>
  <c r="S129" i="12"/>
  <c r="H129" i="12"/>
  <c r="P129" i="12"/>
  <c r="R129" i="12"/>
  <c r="W129" i="12"/>
  <c r="L129" i="12"/>
  <c r="T129" i="12"/>
  <c r="E545" i="12"/>
  <c r="E540" i="12"/>
  <c r="E662" i="12"/>
  <c r="O127" i="12"/>
  <c r="K127" i="12"/>
  <c r="I127" i="12"/>
  <c r="H127" i="12"/>
  <c r="X127" i="12"/>
  <c r="G127" i="12"/>
  <c r="W127" i="12"/>
  <c r="R127" i="12"/>
  <c r="S127" i="12"/>
  <c r="Q127" i="12"/>
  <c r="P127" i="12"/>
  <c r="U127" i="12"/>
  <c r="L127" i="12"/>
  <c r="T127" i="12"/>
  <c r="F127" i="12"/>
  <c r="N127" i="12"/>
  <c r="M127" i="12"/>
  <c r="V127" i="12"/>
  <c r="J127" i="12"/>
  <c r="T255" i="12"/>
  <c r="I255" i="12"/>
  <c r="S255" i="12"/>
  <c r="F255" i="12"/>
  <c r="R255" i="12"/>
  <c r="X255" i="12"/>
  <c r="Q255" i="12"/>
  <c r="N255" i="12"/>
  <c r="L255" i="12"/>
  <c r="K255" i="12"/>
  <c r="J255" i="12"/>
  <c r="V255" i="12"/>
  <c r="W255" i="12"/>
  <c r="U255" i="12"/>
  <c r="O255" i="12"/>
  <c r="M255" i="12"/>
  <c r="H255" i="12"/>
  <c r="P255" i="12"/>
  <c r="G255" i="12"/>
  <c r="O250" i="12"/>
  <c r="W250" i="12"/>
  <c r="K250" i="12"/>
  <c r="T250" i="12"/>
  <c r="J250" i="12"/>
  <c r="S250" i="12"/>
  <c r="I250" i="12"/>
  <c r="H250" i="12"/>
  <c r="G250" i="12"/>
  <c r="V250" i="12"/>
  <c r="X250" i="12"/>
  <c r="L250" i="12"/>
  <c r="R250" i="12"/>
  <c r="Q250" i="12"/>
  <c r="P250" i="12"/>
  <c r="N250" i="12"/>
  <c r="U250" i="12"/>
  <c r="F250" i="12"/>
  <c r="M250" i="12"/>
  <c r="L139" i="9"/>
  <c r="E693" i="12"/>
  <c r="E641" i="12"/>
  <c r="E533" i="12"/>
  <c r="E624" i="12"/>
  <c r="E782" i="12"/>
  <c r="E654" i="12"/>
  <c r="E590" i="12"/>
  <c r="J130" i="9"/>
  <c r="E767" i="12"/>
  <c r="E772" i="12"/>
  <c r="E604" i="12"/>
  <c r="E593" i="12"/>
  <c r="E665" i="12"/>
  <c r="E666" i="12"/>
  <c r="E554" i="12"/>
  <c r="E543" i="12"/>
  <c r="E620" i="12"/>
  <c r="K132" i="12"/>
  <c r="J132" i="12"/>
  <c r="S132" i="12"/>
  <c r="T132" i="12"/>
  <c r="U132" i="12"/>
  <c r="H132" i="12"/>
  <c r="G132" i="12"/>
  <c r="P132" i="12"/>
  <c r="W132" i="12"/>
  <c r="Q132" i="12"/>
  <c r="R132" i="12"/>
  <c r="F132" i="12"/>
  <c r="L132" i="12"/>
  <c r="I132" i="12"/>
  <c r="M132" i="12"/>
  <c r="N132" i="12"/>
  <c r="O132" i="12"/>
  <c r="V132" i="12"/>
  <c r="X132" i="12"/>
  <c r="R131" i="12"/>
  <c r="H131" i="12"/>
  <c r="K131" i="12"/>
  <c r="Q131" i="12"/>
  <c r="I131" i="12"/>
  <c r="X131" i="12"/>
  <c r="M131" i="12"/>
  <c r="V131" i="12"/>
  <c r="G131" i="12"/>
  <c r="U131" i="12"/>
  <c r="O131" i="12"/>
  <c r="P131" i="12"/>
  <c r="W131" i="12"/>
  <c r="T131" i="12"/>
  <c r="J131" i="12"/>
  <c r="L131" i="12"/>
  <c r="F131" i="12"/>
  <c r="S131" i="12"/>
  <c r="N131" i="12"/>
  <c r="E557" i="12"/>
  <c r="E648" i="12"/>
  <c r="E564" i="12"/>
  <c r="E570" i="12"/>
  <c r="O126" i="12"/>
  <c r="N126" i="12"/>
  <c r="I126" i="12"/>
  <c r="G126" i="12"/>
  <c r="F126" i="12"/>
  <c r="W126" i="12"/>
  <c r="X126" i="12"/>
  <c r="V126" i="12"/>
  <c r="Q126" i="12"/>
  <c r="R126" i="12"/>
  <c r="M126" i="12"/>
  <c r="U126" i="12"/>
  <c r="L126" i="12"/>
  <c r="K126" i="12"/>
  <c r="H126" i="12"/>
  <c r="J126" i="12"/>
  <c r="S126" i="12"/>
  <c r="T126" i="12"/>
  <c r="P126" i="12"/>
  <c r="T252" i="12"/>
  <c r="V252" i="12"/>
  <c r="F252" i="12"/>
  <c r="L252" i="12"/>
  <c r="H252" i="12"/>
  <c r="N252" i="12"/>
  <c r="X252" i="12"/>
  <c r="S252" i="12"/>
  <c r="K252" i="12"/>
  <c r="P252" i="12"/>
  <c r="U252" i="12"/>
  <c r="I252" i="12"/>
  <c r="R252" i="12"/>
  <c r="W252" i="12"/>
  <c r="J252" i="12"/>
  <c r="M252" i="12"/>
  <c r="Q252" i="12"/>
  <c r="G252" i="12"/>
  <c r="O252" i="12"/>
  <c r="P249" i="12"/>
  <c r="X249" i="12"/>
  <c r="F249" i="12"/>
  <c r="J249" i="12"/>
  <c r="O249" i="12"/>
  <c r="N249" i="12"/>
  <c r="G249" i="12"/>
  <c r="W249" i="12"/>
  <c r="M249" i="12"/>
  <c r="H249" i="12"/>
  <c r="U249" i="12"/>
  <c r="I249" i="12"/>
  <c r="Q249" i="12"/>
  <c r="L249" i="12"/>
  <c r="V249" i="12"/>
  <c r="K249" i="12"/>
  <c r="T249" i="12"/>
  <c r="S249" i="12"/>
  <c r="R249" i="12"/>
  <c r="E660" i="12"/>
  <c r="E558" i="12"/>
  <c r="E566" i="12"/>
  <c r="E555" i="12"/>
  <c r="E596" i="12"/>
  <c r="E544" i="12"/>
  <c r="E808" i="12"/>
  <c r="S128" i="12"/>
  <c r="J128" i="12"/>
  <c r="K128" i="12"/>
  <c r="R128" i="12"/>
  <c r="T128" i="12"/>
  <c r="P128" i="12"/>
  <c r="L128" i="12"/>
  <c r="G128" i="12"/>
  <c r="X128" i="12"/>
  <c r="M128" i="12"/>
  <c r="O128" i="12"/>
  <c r="I128" i="12"/>
  <c r="N128" i="12"/>
  <c r="V128" i="12"/>
  <c r="F128" i="12"/>
  <c r="Q128" i="12"/>
  <c r="W128" i="12"/>
  <c r="H128" i="12"/>
  <c r="U128" i="12"/>
  <c r="E764" i="12"/>
  <c r="N149" i="9"/>
  <c r="E606" i="12"/>
  <c r="E614" i="12"/>
  <c r="J132" i="9"/>
  <c r="O132" i="9"/>
  <c r="E792" i="12"/>
  <c r="E628" i="12"/>
  <c r="E556" i="12"/>
  <c r="K122" i="9"/>
  <c r="K248" i="12"/>
  <c r="V248" i="12"/>
  <c r="F248" i="12"/>
  <c r="T248" i="12"/>
  <c r="U248" i="12"/>
  <c r="S248" i="12"/>
  <c r="X248" i="12"/>
  <c r="P248" i="12"/>
  <c r="H248" i="12"/>
  <c r="N248" i="12"/>
  <c r="L248" i="12"/>
  <c r="W248" i="12"/>
  <c r="Q248" i="12"/>
  <c r="R248" i="12"/>
  <c r="E257" i="12"/>
  <c r="E319" i="12" s="1"/>
  <c r="G248" i="12"/>
  <c r="O248" i="12"/>
  <c r="J248" i="12"/>
  <c r="I248" i="12"/>
  <c r="M248" i="12"/>
  <c r="T256" i="12"/>
  <c r="S256" i="12"/>
  <c r="N256" i="12"/>
  <c r="L256" i="12"/>
  <c r="K256" i="12"/>
  <c r="F256" i="12"/>
  <c r="V256" i="12"/>
  <c r="U256" i="12"/>
  <c r="H256" i="12"/>
  <c r="R256" i="12"/>
  <c r="M256" i="12"/>
  <c r="I256" i="12"/>
  <c r="P256" i="12"/>
  <c r="Q256" i="12"/>
  <c r="X256" i="12"/>
  <c r="G256" i="12"/>
  <c r="O256" i="12"/>
  <c r="W256" i="12"/>
  <c r="J256" i="12"/>
  <c r="O153" i="9"/>
  <c r="E812" i="12"/>
  <c r="G153" i="9"/>
  <c r="E804" i="12"/>
  <c r="K71" i="5"/>
  <c r="N74" i="5"/>
  <c r="H74" i="5"/>
  <c r="L124" i="9"/>
  <c r="H95" i="9"/>
  <c r="I95" i="9"/>
  <c r="E317" i="11"/>
  <c r="K129" i="9"/>
  <c r="E318" i="11"/>
  <c r="G131" i="9"/>
  <c r="K123" i="9"/>
  <c r="N125" i="9"/>
  <c r="H76" i="5"/>
  <c r="L130" i="9"/>
  <c r="M148" i="9"/>
  <c r="J149" i="9"/>
  <c r="O133" i="9"/>
  <c r="L148" i="9"/>
  <c r="N128" i="9"/>
  <c r="O149" i="9"/>
  <c r="I70" i="5"/>
  <c r="L70" i="5"/>
  <c r="K77" i="5"/>
  <c r="J75" i="5"/>
  <c r="J95" i="8"/>
  <c r="I95" i="8"/>
  <c r="L149" i="9"/>
  <c r="L95" i="8"/>
  <c r="J153" i="9"/>
  <c r="O125" i="9"/>
  <c r="K134" i="9"/>
  <c r="I126" i="9"/>
  <c r="K124" i="9"/>
  <c r="G124" i="9"/>
  <c r="M125" i="9"/>
  <c r="G134" i="9"/>
  <c r="G127" i="9"/>
  <c r="N133" i="9"/>
  <c r="N122" i="9"/>
  <c r="K126" i="9"/>
  <c r="I124" i="9"/>
  <c r="J124" i="9"/>
  <c r="G149" i="9"/>
  <c r="G122" i="9"/>
  <c r="M132" i="9"/>
  <c r="K127" i="9"/>
  <c r="L132" i="9"/>
  <c r="L126" i="9"/>
  <c r="G133" i="9"/>
  <c r="N127" i="9"/>
  <c r="N126" i="9"/>
  <c r="M128" i="9"/>
  <c r="I130" i="9"/>
  <c r="J127" i="9"/>
  <c r="J150" i="9"/>
  <c r="J125" i="9"/>
  <c r="O128" i="9"/>
  <c r="O127" i="9"/>
  <c r="K133" i="9"/>
  <c r="K132" i="9"/>
  <c r="L129" i="9"/>
  <c r="L134" i="9"/>
  <c r="L153" i="9"/>
  <c r="G125" i="9"/>
  <c r="N132" i="9"/>
  <c r="N134" i="9"/>
  <c r="M127" i="9"/>
  <c r="M131" i="9"/>
  <c r="M133" i="9"/>
  <c r="M126" i="9"/>
  <c r="I132" i="9"/>
  <c r="J128" i="9"/>
  <c r="J131" i="9"/>
  <c r="K130" i="9"/>
  <c r="L150" i="9"/>
  <c r="L122" i="9"/>
  <c r="G132" i="9"/>
  <c r="G129" i="9"/>
  <c r="N123" i="9"/>
  <c r="N131" i="9"/>
  <c r="M123" i="9"/>
  <c r="M150" i="9"/>
  <c r="M122" i="9"/>
  <c r="I150" i="9"/>
  <c r="I131" i="9"/>
  <c r="J129" i="9"/>
  <c r="O150" i="9"/>
  <c r="K149" i="9"/>
  <c r="G130" i="9"/>
  <c r="N129" i="9"/>
  <c r="M124" i="9"/>
  <c r="I122" i="9"/>
  <c r="I153" i="9"/>
  <c r="I127" i="9"/>
  <c r="J134" i="9"/>
  <c r="J133" i="9"/>
  <c r="J126" i="9"/>
  <c r="O148" i="9"/>
  <c r="O131" i="9"/>
  <c r="K128" i="9"/>
  <c r="N95" i="9"/>
  <c r="L133" i="9"/>
  <c r="G148" i="9"/>
  <c r="G150" i="9"/>
  <c r="N124" i="9"/>
  <c r="N148" i="9"/>
  <c r="M153" i="9"/>
  <c r="M130" i="9"/>
  <c r="I123" i="9"/>
  <c r="I133" i="9"/>
  <c r="I149" i="9"/>
  <c r="J122" i="9"/>
  <c r="O129" i="9"/>
  <c r="O134" i="9"/>
  <c r="O122" i="9"/>
  <c r="K131" i="9"/>
  <c r="K150" i="9"/>
  <c r="K125" i="9"/>
  <c r="K148" i="9"/>
  <c r="L128" i="9"/>
  <c r="L131" i="9"/>
  <c r="L127" i="9"/>
  <c r="G123" i="9"/>
  <c r="N153" i="9"/>
  <c r="N150" i="9"/>
  <c r="N130" i="9"/>
  <c r="M129" i="9"/>
  <c r="I148" i="9"/>
  <c r="J123" i="9"/>
  <c r="O126" i="9"/>
  <c r="O124" i="9"/>
  <c r="K153" i="9"/>
  <c r="F87" i="9"/>
  <c r="J93" i="9"/>
  <c r="J95" i="9" s="1"/>
  <c r="F74" i="9"/>
  <c r="F81" i="9" s="1"/>
  <c r="L81" i="9"/>
  <c r="L95" i="9" s="1"/>
  <c r="N71" i="5"/>
  <c r="K74" i="5"/>
  <c r="O151" i="8"/>
  <c r="M71" i="5"/>
  <c r="M151" i="7"/>
  <c r="J70" i="5"/>
  <c r="G95" i="9"/>
  <c r="G95" i="8"/>
  <c r="N70" i="5"/>
  <c r="G151" i="8"/>
  <c r="N151" i="8"/>
  <c r="J151" i="8"/>
  <c r="J151" i="7"/>
  <c r="K151" i="7"/>
  <c r="H149" i="8"/>
  <c r="V149" i="8" s="1"/>
  <c r="H125" i="8"/>
  <c r="V125" i="8" s="1"/>
  <c r="H131" i="8"/>
  <c r="V131" i="8" s="1"/>
  <c r="H148" i="7"/>
  <c r="V148" i="7" s="1"/>
  <c r="H127" i="7"/>
  <c r="V127" i="7" s="1"/>
  <c r="H126" i="7"/>
  <c r="V126" i="7" s="1"/>
  <c r="H126" i="8"/>
  <c r="V126" i="8" s="1"/>
  <c r="H134" i="8"/>
  <c r="V134" i="8" s="1"/>
  <c r="H148" i="8"/>
  <c r="V148" i="8" s="1"/>
  <c r="H153" i="7"/>
  <c r="H130" i="7"/>
  <c r="V130" i="7" s="1"/>
  <c r="H124" i="8"/>
  <c r="V124" i="8" s="1"/>
  <c r="H123" i="8"/>
  <c r="V123" i="8" s="1"/>
  <c r="H132" i="8"/>
  <c r="V132" i="8" s="1"/>
  <c r="H133" i="7"/>
  <c r="V133" i="7" s="1"/>
  <c r="H122" i="8"/>
  <c r="V122" i="8" s="1"/>
  <c r="H128" i="8"/>
  <c r="V128" i="8" s="1"/>
  <c r="H134" i="7"/>
  <c r="V134" i="7" s="1"/>
  <c r="H125" i="7"/>
  <c r="V125" i="7" s="1"/>
  <c r="H127" i="8"/>
  <c r="V127" i="8" s="1"/>
  <c r="H133" i="8"/>
  <c r="V133" i="8" s="1"/>
  <c r="H130" i="8"/>
  <c r="V130" i="8" s="1"/>
  <c r="H129" i="7"/>
  <c r="V129" i="7" s="1"/>
  <c r="H131" i="7"/>
  <c r="V131" i="7" s="1"/>
  <c r="H122" i="7"/>
  <c r="V122" i="7" s="1"/>
  <c r="H153" i="8"/>
  <c r="H128" i="7"/>
  <c r="V128" i="7" s="1"/>
  <c r="H150" i="8"/>
  <c r="V150" i="8" s="1"/>
  <c r="H129" i="8"/>
  <c r="V129" i="8" s="1"/>
  <c r="H132" i="7"/>
  <c r="V132" i="7" s="1"/>
  <c r="H124" i="7"/>
  <c r="V124" i="7" s="1"/>
  <c r="H123" i="7"/>
  <c r="V123" i="7" s="1"/>
  <c r="H150" i="7"/>
  <c r="V150" i="7" s="1"/>
  <c r="H149" i="7"/>
  <c r="V149" i="7" s="1"/>
  <c r="O151" i="7"/>
  <c r="G151" i="7"/>
  <c r="L151" i="8"/>
  <c r="N151" i="7"/>
  <c r="I151" i="8"/>
  <c r="K151" i="8"/>
  <c r="L151" i="7"/>
  <c r="G95" i="7"/>
  <c r="M151" i="8"/>
  <c r="I151" i="7"/>
  <c r="L77" i="5"/>
  <c r="J73" i="5"/>
  <c r="K73" i="5"/>
  <c r="H72" i="5"/>
  <c r="L68" i="5"/>
  <c r="M72" i="5"/>
  <c r="I73" i="5"/>
  <c r="M75" i="5"/>
  <c r="N75" i="5"/>
  <c r="H73" i="5"/>
  <c r="N68" i="5"/>
  <c r="H71" i="5"/>
  <c r="N76" i="5"/>
  <c r="J74" i="5"/>
  <c r="L74" i="5"/>
  <c r="I69" i="5"/>
  <c r="H77" i="5"/>
  <c r="L67" i="5"/>
  <c r="K75" i="5"/>
  <c r="K68" i="5"/>
  <c r="N69" i="5"/>
  <c r="I75" i="5"/>
  <c r="L75" i="5"/>
  <c r="M68" i="5"/>
  <c r="N77" i="5"/>
  <c r="J71" i="5"/>
  <c r="H75" i="4"/>
  <c r="V75" i="4" s="1"/>
  <c r="H77" i="4"/>
  <c r="V77" i="4" s="1"/>
  <c r="H76" i="4"/>
  <c r="V76" i="4" s="1"/>
  <c r="I72" i="5"/>
  <c r="I76" i="5"/>
  <c r="K76" i="5"/>
  <c r="L71" i="5"/>
  <c r="K69" i="5"/>
  <c r="J69" i="5"/>
  <c r="K70" i="5"/>
  <c r="H67" i="5"/>
  <c r="L78" i="4"/>
  <c r="J40" i="3" s="1"/>
  <c r="L94" i="4" s="1"/>
  <c r="M73" i="5"/>
  <c r="N72" i="5"/>
  <c r="I74" i="5"/>
  <c r="L69" i="5"/>
  <c r="M78" i="4"/>
  <c r="K40" i="3" s="1"/>
  <c r="M94" i="4" s="1"/>
  <c r="I78" i="4"/>
  <c r="G40" i="3" s="1"/>
  <c r="I94" i="4" s="1"/>
  <c r="I95" i="4" s="1"/>
  <c r="O78" i="4"/>
  <c r="M40" i="3" s="1"/>
  <c r="O94" i="4" s="1"/>
  <c r="D35" i="3"/>
  <c r="H73" i="4"/>
  <c r="V73" i="4" s="1"/>
  <c r="H69" i="4"/>
  <c r="V69" i="4" s="1"/>
  <c r="H70" i="4"/>
  <c r="V70" i="4" s="1"/>
  <c r="H67" i="4"/>
  <c r="V67" i="4" s="1"/>
  <c r="H71" i="4"/>
  <c r="V71" i="4" s="1"/>
  <c r="H74" i="4"/>
  <c r="V74" i="4" s="1"/>
  <c r="H72" i="4"/>
  <c r="V72" i="4" s="1"/>
  <c r="H68" i="4"/>
  <c r="V68" i="4" s="1"/>
  <c r="N73" i="5"/>
  <c r="N78" i="4"/>
  <c r="L40" i="3" s="1"/>
  <c r="N94" i="4" s="1"/>
  <c r="J78" i="4"/>
  <c r="H40" i="3" s="1"/>
  <c r="J94" i="4" s="1"/>
  <c r="G78" i="4"/>
  <c r="E40" i="3" s="1"/>
  <c r="M70" i="5"/>
  <c r="J68" i="5"/>
  <c r="I68" i="5"/>
  <c r="K78" i="4"/>
  <c r="I40" i="3" s="1"/>
  <c r="K94" i="4" s="1"/>
  <c r="K67" i="5"/>
  <c r="G90" i="5"/>
  <c r="G78" i="1"/>
  <c r="H90" i="5"/>
  <c r="M78" i="1"/>
  <c r="F70" i="5"/>
  <c r="F71" i="5"/>
  <c r="I78" i="1"/>
  <c r="F76" i="5"/>
  <c r="F77" i="5"/>
  <c r="N78" i="1"/>
  <c r="F68" i="5"/>
  <c r="K78" i="1"/>
  <c r="J78" i="1"/>
  <c r="F75" i="5"/>
  <c r="F69" i="5"/>
  <c r="F73" i="5"/>
  <c r="L78" i="1"/>
  <c r="O78" i="1"/>
  <c r="F72" i="5"/>
  <c r="H67" i="1"/>
  <c r="V67" i="1" s="1"/>
  <c r="H71" i="1"/>
  <c r="V71" i="1" s="1"/>
  <c r="H75" i="1"/>
  <c r="V75" i="1" s="1"/>
  <c r="H68" i="1"/>
  <c r="V68" i="1" s="1"/>
  <c r="H76" i="1"/>
  <c r="V76" i="1" s="1"/>
  <c r="H69" i="1"/>
  <c r="V69" i="1" s="1"/>
  <c r="H70" i="1"/>
  <c r="V70" i="1" s="1"/>
  <c r="H77" i="1"/>
  <c r="V77" i="1" s="1"/>
  <c r="H73" i="1"/>
  <c r="V73" i="1" s="1"/>
  <c r="H72" i="1"/>
  <c r="V72" i="1" s="1"/>
  <c r="H74" i="1"/>
  <c r="V74" i="1" s="1"/>
  <c r="F74" i="5"/>
  <c r="K217" i="18" l="1"/>
  <c r="L217" i="18"/>
  <c r="D217" i="18"/>
  <c r="N217" i="18"/>
  <c r="R217" i="18"/>
  <c r="P217" i="18"/>
  <c r="E217" i="18"/>
  <c r="I217" i="18"/>
  <c r="C217" i="18"/>
  <c r="J217" i="18"/>
  <c r="S217" i="18"/>
  <c r="H217" i="18"/>
  <c r="Q217" i="18"/>
  <c r="F217" i="18"/>
  <c r="O217" i="18"/>
  <c r="U217" i="18"/>
  <c r="T217" i="18"/>
  <c r="E92" i="5"/>
  <c r="E696" i="12"/>
  <c r="L535" i="12"/>
  <c r="K90" i="5"/>
  <c r="G535" i="12"/>
  <c r="S567" i="12"/>
  <c r="L567" i="12"/>
  <c r="R615" i="12"/>
  <c r="E688" i="12"/>
  <c r="H688" i="12" s="1"/>
  <c r="L95" i="4"/>
  <c r="X567" i="12"/>
  <c r="E316" i="11"/>
  <c r="F316" i="11" s="1"/>
  <c r="E694" i="12"/>
  <c r="G694" i="12" s="1"/>
  <c r="V352" i="11"/>
  <c r="E690" i="12"/>
  <c r="K690" i="12" s="1"/>
  <c r="E689" i="12"/>
  <c r="Q689" i="12" s="1"/>
  <c r="M95" i="4"/>
  <c r="I90" i="5"/>
  <c r="E692" i="12"/>
  <c r="N692" i="12" s="1"/>
  <c r="E320" i="11"/>
  <c r="R320" i="11" s="1"/>
  <c r="E691" i="12"/>
  <c r="V691" i="12" s="1"/>
  <c r="E695" i="12"/>
  <c r="W695" i="12" s="1"/>
  <c r="X578" i="12"/>
  <c r="E323" i="11"/>
  <c r="L323" i="11" s="1"/>
  <c r="G522" i="12"/>
  <c r="W546" i="12"/>
  <c r="M90" i="5"/>
  <c r="N95" i="4"/>
  <c r="V578" i="12"/>
  <c r="V139" i="8"/>
  <c r="J90" i="5"/>
  <c r="K95" i="4"/>
  <c r="E319" i="11"/>
  <c r="S319" i="11" s="1"/>
  <c r="J95" i="4"/>
  <c r="F615" i="12"/>
  <c r="R656" i="12"/>
  <c r="W524" i="12"/>
  <c r="W656" i="12"/>
  <c r="T524" i="12"/>
  <c r="U656" i="12"/>
  <c r="Q636" i="12"/>
  <c r="W534" i="12"/>
  <c r="G521" i="12"/>
  <c r="I592" i="12"/>
  <c r="F568" i="12"/>
  <c r="P569" i="12"/>
  <c r="L521" i="12"/>
  <c r="V534" i="12"/>
  <c r="P559" i="12"/>
  <c r="S568" i="12"/>
  <c r="L90" i="5"/>
  <c r="E324" i="11"/>
  <c r="T324" i="11" s="1"/>
  <c r="X569" i="12"/>
  <c r="N592" i="12"/>
  <c r="O559" i="12"/>
  <c r="I568" i="12"/>
  <c r="E322" i="11"/>
  <c r="N322" i="11" s="1"/>
  <c r="M523" i="12"/>
  <c r="H617" i="12"/>
  <c r="G523" i="12"/>
  <c r="U617" i="12"/>
  <c r="O569" i="12"/>
  <c r="R569" i="12"/>
  <c r="L592" i="12"/>
  <c r="R592" i="12"/>
  <c r="W521" i="12"/>
  <c r="T521" i="12"/>
  <c r="I534" i="12"/>
  <c r="R534" i="12"/>
  <c r="M559" i="12"/>
  <c r="W559" i="12"/>
  <c r="T559" i="12"/>
  <c r="W568" i="12"/>
  <c r="O568" i="12"/>
  <c r="X568" i="12"/>
  <c r="U523" i="12"/>
  <c r="V523" i="12"/>
  <c r="S617" i="12"/>
  <c r="O617" i="12"/>
  <c r="I348" i="11"/>
  <c r="F569" i="12"/>
  <c r="V569" i="12"/>
  <c r="K569" i="12"/>
  <c r="X592" i="12"/>
  <c r="S592" i="12"/>
  <c r="H521" i="12"/>
  <c r="V521" i="12"/>
  <c r="G534" i="12"/>
  <c r="Q534" i="12"/>
  <c r="N559" i="12"/>
  <c r="Q559" i="12"/>
  <c r="R568" i="12"/>
  <c r="N568" i="12"/>
  <c r="T523" i="12"/>
  <c r="W523" i="12"/>
  <c r="V617" i="12"/>
  <c r="P617" i="12"/>
  <c r="O95" i="4"/>
  <c r="V360" i="11"/>
  <c r="U569" i="12"/>
  <c r="I569" i="12"/>
  <c r="S569" i="12"/>
  <c r="U592" i="12"/>
  <c r="J592" i="12"/>
  <c r="M521" i="12"/>
  <c r="I521" i="12"/>
  <c r="F521" i="12"/>
  <c r="U534" i="12"/>
  <c r="X534" i="12"/>
  <c r="H559" i="12"/>
  <c r="X559" i="12"/>
  <c r="G568" i="12"/>
  <c r="H568" i="12"/>
  <c r="P523" i="12"/>
  <c r="J523" i="12"/>
  <c r="K523" i="12"/>
  <c r="I617" i="12"/>
  <c r="F617" i="12"/>
  <c r="M569" i="12"/>
  <c r="Q569" i="12"/>
  <c r="H569" i="12"/>
  <c r="O592" i="12"/>
  <c r="P592" i="12"/>
  <c r="T592" i="12"/>
  <c r="P521" i="12"/>
  <c r="N521" i="12"/>
  <c r="O521" i="12"/>
  <c r="T534" i="12"/>
  <c r="L534" i="12"/>
  <c r="F534" i="12"/>
  <c r="F559" i="12"/>
  <c r="R559" i="12"/>
  <c r="K568" i="12"/>
  <c r="P568" i="12"/>
  <c r="N523" i="12"/>
  <c r="I523" i="12"/>
  <c r="O523" i="12"/>
  <c r="K617" i="12"/>
  <c r="W617" i="12"/>
  <c r="Q617" i="12"/>
  <c r="T569" i="12"/>
  <c r="W569" i="12"/>
  <c r="G592" i="12"/>
  <c r="F592" i="12"/>
  <c r="K592" i="12"/>
  <c r="Q521" i="12"/>
  <c r="J521" i="12"/>
  <c r="X521" i="12"/>
  <c r="O534" i="12"/>
  <c r="K534" i="12"/>
  <c r="H534" i="12"/>
  <c r="J559" i="12"/>
  <c r="G559" i="12"/>
  <c r="J568" i="12"/>
  <c r="Q568" i="12"/>
  <c r="L523" i="12"/>
  <c r="F523" i="12"/>
  <c r="S523" i="12"/>
  <c r="T617" i="12"/>
  <c r="J617" i="12"/>
  <c r="G617" i="12"/>
  <c r="V90" i="4"/>
  <c r="N90" i="5"/>
  <c r="N569" i="12"/>
  <c r="G569" i="12"/>
  <c r="M592" i="12"/>
  <c r="Q592" i="12"/>
  <c r="V592" i="12"/>
  <c r="R521" i="12"/>
  <c r="S521" i="12"/>
  <c r="S534" i="12"/>
  <c r="J534" i="12"/>
  <c r="N534" i="12"/>
  <c r="V559" i="12"/>
  <c r="K559" i="12"/>
  <c r="S559" i="12"/>
  <c r="L568" i="12"/>
  <c r="V568" i="12"/>
  <c r="R523" i="12"/>
  <c r="X523" i="12"/>
  <c r="L617" i="12"/>
  <c r="X617" i="12"/>
  <c r="R617" i="12"/>
  <c r="Q548" i="12"/>
  <c r="L569" i="12"/>
  <c r="W592" i="12"/>
  <c r="U521" i="12"/>
  <c r="M534" i="12"/>
  <c r="U559" i="12"/>
  <c r="L559" i="12"/>
  <c r="M568" i="12"/>
  <c r="T568" i="12"/>
  <c r="Q523" i="12"/>
  <c r="M617" i="12"/>
  <c r="M638" i="12"/>
  <c r="O636" i="12"/>
  <c r="O631" i="12"/>
  <c r="J619" i="12"/>
  <c r="E805" i="12"/>
  <c r="E813" i="12" s="1"/>
  <c r="K548" i="12"/>
  <c r="I667" i="12"/>
  <c r="P664" i="12"/>
  <c r="I519" i="12"/>
  <c r="O664" i="12"/>
  <c r="V531" i="12"/>
  <c r="O608" i="12"/>
  <c r="J638" i="12"/>
  <c r="N519" i="12"/>
  <c r="O667" i="12"/>
  <c r="H531" i="12"/>
  <c r="H638" i="12"/>
  <c r="W519" i="12"/>
  <c r="M640" i="12"/>
  <c r="R531" i="12"/>
  <c r="Q638" i="12"/>
  <c r="K519" i="12"/>
  <c r="R640" i="12"/>
  <c r="M576" i="12"/>
  <c r="L531" i="12"/>
  <c r="U640" i="12"/>
  <c r="O650" i="12"/>
  <c r="U576" i="12"/>
  <c r="G531" i="12"/>
  <c r="U581" i="12"/>
  <c r="K650" i="12"/>
  <c r="W581" i="12"/>
  <c r="W638" i="12"/>
  <c r="T519" i="12"/>
  <c r="F612" i="12"/>
  <c r="Q603" i="12"/>
  <c r="H630" i="12"/>
  <c r="K629" i="12"/>
  <c r="J600" i="12"/>
  <c r="X603" i="12"/>
  <c r="O580" i="12"/>
  <c r="T627" i="12"/>
  <c r="J603" i="12"/>
  <c r="P612" i="12"/>
  <c r="W520" i="12"/>
  <c r="M571" i="12"/>
  <c r="T520" i="12"/>
  <c r="O571" i="12"/>
  <c r="I520" i="12"/>
  <c r="R618" i="12"/>
  <c r="P632" i="12"/>
  <c r="Q580" i="12"/>
  <c r="G629" i="12"/>
  <c r="R572" i="12"/>
  <c r="N619" i="12"/>
  <c r="M618" i="12"/>
  <c r="W572" i="12"/>
  <c r="R631" i="12"/>
  <c r="J627" i="12"/>
  <c r="G630" i="12"/>
  <c r="N576" i="12"/>
  <c r="T591" i="12"/>
  <c r="R644" i="12"/>
  <c r="H644" i="12"/>
  <c r="G627" i="12"/>
  <c r="R583" i="12"/>
  <c r="H632" i="12"/>
  <c r="P583" i="12"/>
  <c r="N651" i="12"/>
  <c r="K583" i="12"/>
  <c r="J595" i="12"/>
  <c r="X651" i="12"/>
  <c r="S632" i="12"/>
  <c r="P560" i="12"/>
  <c r="Q632" i="12"/>
  <c r="I560" i="12"/>
  <c r="I632" i="12"/>
  <c r="S560" i="12"/>
  <c r="W595" i="12"/>
  <c r="G595" i="12"/>
  <c r="L600" i="12"/>
  <c r="M668" i="12"/>
  <c r="Q528" i="12"/>
  <c r="X594" i="12"/>
  <c r="S668" i="12"/>
  <c r="V528" i="12"/>
  <c r="M594" i="12"/>
  <c r="V668" i="12"/>
  <c r="W651" i="12"/>
  <c r="S522" i="12"/>
  <c r="F522" i="12"/>
  <c r="H546" i="12"/>
  <c r="P639" i="12"/>
  <c r="Q552" i="12"/>
  <c r="M522" i="12"/>
  <c r="P522" i="12"/>
  <c r="T546" i="12"/>
  <c r="J655" i="12"/>
  <c r="J639" i="12"/>
  <c r="V522" i="12"/>
  <c r="O522" i="12"/>
  <c r="G547" i="12"/>
  <c r="L655" i="12"/>
  <c r="H579" i="12"/>
  <c r="L522" i="12"/>
  <c r="U522" i="12"/>
  <c r="I547" i="12"/>
  <c r="Q579" i="12"/>
  <c r="Q522" i="12"/>
  <c r="T522" i="12"/>
  <c r="M547" i="12"/>
  <c r="W579" i="12"/>
  <c r="H522" i="12"/>
  <c r="V547" i="12"/>
  <c r="W522" i="12"/>
  <c r="U546" i="12"/>
  <c r="S547" i="12"/>
  <c r="R516" i="12"/>
  <c r="F516" i="12"/>
  <c r="G584" i="12"/>
  <c r="I578" i="12"/>
  <c r="Q578" i="12"/>
  <c r="Q656" i="12"/>
  <c r="V656" i="12"/>
  <c r="L524" i="12"/>
  <c r="V524" i="12"/>
  <c r="R636" i="12"/>
  <c r="P636" i="12"/>
  <c r="N636" i="12"/>
  <c r="W584" i="12"/>
  <c r="F584" i="12"/>
  <c r="U516" i="12"/>
  <c r="J516" i="12"/>
  <c r="S578" i="12"/>
  <c r="G578" i="12"/>
  <c r="I656" i="12"/>
  <c r="N656" i="12"/>
  <c r="F656" i="12"/>
  <c r="H608" i="12"/>
  <c r="K524" i="12"/>
  <c r="S524" i="12"/>
  <c r="G636" i="12"/>
  <c r="V636" i="12"/>
  <c r="J584" i="12"/>
  <c r="N516" i="12"/>
  <c r="Q516" i="12"/>
  <c r="K578" i="12"/>
  <c r="N578" i="12"/>
  <c r="H578" i="12"/>
  <c r="O656" i="12"/>
  <c r="L656" i="12"/>
  <c r="X656" i="12"/>
  <c r="P524" i="12"/>
  <c r="G524" i="12"/>
  <c r="I524" i="12"/>
  <c r="M636" i="12"/>
  <c r="U636" i="12"/>
  <c r="H616" i="12"/>
  <c r="X584" i="12"/>
  <c r="U548" i="12"/>
  <c r="T516" i="12"/>
  <c r="U578" i="12"/>
  <c r="T578" i="12"/>
  <c r="J578" i="12"/>
  <c r="M656" i="12"/>
  <c r="K656" i="12"/>
  <c r="N524" i="12"/>
  <c r="U524" i="12"/>
  <c r="Q524" i="12"/>
  <c r="L636" i="12"/>
  <c r="X636" i="12"/>
  <c r="T652" i="12"/>
  <c r="S584" i="12"/>
  <c r="H548" i="12"/>
  <c r="H642" i="12"/>
  <c r="L516" i="12"/>
  <c r="L578" i="12"/>
  <c r="P578" i="12"/>
  <c r="O578" i="12"/>
  <c r="T656" i="12"/>
  <c r="G656" i="12"/>
  <c r="R524" i="12"/>
  <c r="M524" i="12"/>
  <c r="X524" i="12"/>
  <c r="S636" i="12"/>
  <c r="F636" i="12"/>
  <c r="M584" i="12"/>
  <c r="T584" i="12"/>
  <c r="W548" i="12"/>
  <c r="V642" i="12"/>
  <c r="M516" i="12"/>
  <c r="K653" i="12"/>
  <c r="F578" i="12"/>
  <c r="R578" i="12"/>
  <c r="S656" i="12"/>
  <c r="P656" i="12"/>
  <c r="H524" i="12"/>
  <c r="J524" i="12"/>
  <c r="K636" i="12"/>
  <c r="J636" i="12"/>
  <c r="H636" i="12"/>
  <c r="Q584" i="12"/>
  <c r="V584" i="12"/>
  <c r="H516" i="12"/>
  <c r="M578" i="12"/>
  <c r="J656" i="12"/>
  <c r="F524" i="12"/>
  <c r="T636" i="12"/>
  <c r="W636" i="12"/>
  <c r="H584" i="12"/>
  <c r="U584" i="12"/>
  <c r="W516" i="12"/>
  <c r="O546" i="12"/>
  <c r="R546" i="12"/>
  <c r="O547" i="12"/>
  <c r="P547" i="12"/>
  <c r="U547" i="12"/>
  <c r="U655" i="12"/>
  <c r="S655" i="12"/>
  <c r="X655" i="12"/>
  <c r="U579" i="12"/>
  <c r="S579" i="12"/>
  <c r="X639" i="12"/>
  <c r="F639" i="12"/>
  <c r="L639" i="12"/>
  <c r="R655" i="12"/>
  <c r="W655" i="12"/>
  <c r="K579" i="12"/>
  <c r="I579" i="12"/>
  <c r="U639" i="12"/>
  <c r="S639" i="12"/>
  <c r="N639" i="12"/>
  <c r="X552" i="12"/>
  <c r="V546" i="12"/>
  <c r="S546" i="12"/>
  <c r="K547" i="12"/>
  <c r="R547" i="12"/>
  <c r="L547" i="12"/>
  <c r="G655" i="12"/>
  <c r="F655" i="12"/>
  <c r="P579" i="12"/>
  <c r="L579" i="12"/>
  <c r="T579" i="12"/>
  <c r="R652" i="12"/>
  <c r="I639" i="12"/>
  <c r="G639" i="12"/>
  <c r="H582" i="12"/>
  <c r="M552" i="12"/>
  <c r="N546" i="12"/>
  <c r="I546" i="12"/>
  <c r="Q547" i="12"/>
  <c r="J547" i="12"/>
  <c r="M655" i="12"/>
  <c r="K655" i="12"/>
  <c r="V579" i="12"/>
  <c r="O579" i="12"/>
  <c r="J579" i="12"/>
  <c r="M639" i="12"/>
  <c r="T639" i="12"/>
  <c r="S552" i="12"/>
  <c r="J522" i="12"/>
  <c r="K522" i="12"/>
  <c r="M546" i="12"/>
  <c r="K546" i="12"/>
  <c r="J546" i="12"/>
  <c r="X547" i="12"/>
  <c r="W547" i="12"/>
  <c r="Q655" i="12"/>
  <c r="N655" i="12"/>
  <c r="N664" i="12"/>
  <c r="N579" i="12"/>
  <c r="X579" i="12"/>
  <c r="P584" i="12"/>
  <c r="O584" i="12"/>
  <c r="K584" i="12"/>
  <c r="P548" i="12"/>
  <c r="O639" i="12"/>
  <c r="V639" i="12"/>
  <c r="S588" i="12"/>
  <c r="O516" i="12"/>
  <c r="S516" i="12"/>
  <c r="X522" i="12"/>
  <c r="R522" i="12"/>
  <c r="G546" i="12"/>
  <c r="P546" i="12"/>
  <c r="X546" i="12"/>
  <c r="H547" i="12"/>
  <c r="F547" i="12"/>
  <c r="T655" i="12"/>
  <c r="I655" i="12"/>
  <c r="P655" i="12"/>
  <c r="M579" i="12"/>
  <c r="R579" i="12"/>
  <c r="R584" i="12"/>
  <c r="L584" i="12"/>
  <c r="I548" i="12"/>
  <c r="F548" i="12"/>
  <c r="Q639" i="12"/>
  <c r="K639" i="12"/>
  <c r="T626" i="12"/>
  <c r="P516" i="12"/>
  <c r="K516" i="12"/>
  <c r="X516" i="12"/>
  <c r="N522" i="12"/>
  <c r="F546" i="12"/>
  <c r="Q546" i="12"/>
  <c r="N547" i="12"/>
  <c r="O655" i="12"/>
  <c r="H655" i="12"/>
  <c r="F579" i="12"/>
  <c r="J616" i="12"/>
  <c r="I584" i="12"/>
  <c r="M548" i="12"/>
  <c r="H639" i="12"/>
  <c r="R639" i="12"/>
  <c r="H626" i="12"/>
  <c r="V516" i="12"/>
  <c r="G516" i="12"/>
  <c r="X631" i="12"/>
  <c r="U631" i="12"/>
  <c r="S631" i="12"/>
  <c r="N618" i="12"/>
  <c r="H618" i="12"/>
  <c r="G644" i="12"/>
  <c r="O644" i="12"/>
  <c r="I644" i="12"/>
  <c r="G580" i="12"/>
  <c r="L580" i="12"/>
  <c r="W629" i="12"/>
  <c r="Q629" i="12"/>
  <c r="T572" i="12"/>
  <c r="Q572" i="12"/>
  <c r="H619" i="12"/>
  <c r="X619" i="12"/>
  <c r="T619" i="12"/>
  <c r="I616" i="12"/>
  <c r="X616" i="12"/>
  <c r="U626" i="12"/>
  <c r="J626" i="12"/>
  <c r="J582" i="12"/>
  <c r="P631" i="12"/>
  <c r="F631" i="12"/>
  <c r="Q631" i="12"/>
  <c r="U618" i="12"/>
  <c r="S618" i="12"/>
  <c r="V644" i="12"/>
  <c r="T644" i="12"/>
  <c r="P644" i="12"/>
  <c r="R580" i="12"/>
  <c r="S580" i="12"/>
  <c r="N629" i="12"/>
  <c r="H629" i="12"/>
  <c r="K572" i="12"/>
  <c r="H572" i="12"/>
  <c r="Q619" i="12"/>
  <c r="M619" i="12"/>
  <c r="V619" i="12"/>
  <c r="P616" i="12"/>
  <c r="N616" i="12"/>
  <c r="O626" i="12"/>
  <c r="K626" i="12"/>
  <c r="O582" i="12"/>
  <c r="I631" i="12"/>
  <c r="V631" i="12"/>
  <c r="T631" i="12"/>
  <c r="O618" i="12"/>
  <c r="I618" i="12"/>
  <c r="M644" i="12"/>
  <c r="N644" i="12"/>
  <c r="Q644" i="12"/>
  <c r="P580" i="12"/>
  <c r="U580" i="12"/>
  <c r="T629" i="12"/>
  <c r="X629" i="12"/>
  <c r="R629" i="12"/>
  <c r="I572" i="12"/>
  <c r="U572" i="12"/>
  <c r="K619" i="12"/>
  <c r="R619" i="12"/>
  <c r="S619" i="12"/>
  <c r="T616" i="12"/>
  <c r="O616" i="12"/>
  <c r="G626" i="12"/>
  <c r="L626" i="12"/>
  <c r="N582" i="12"/>
  <c r="W631" i="12"/>
  <c r="J631" i="12"/>
  <c r="L618" i="12"/>
  <c r="T618" i="12"/>
  <c r="S644" i="12"/>
  <c r="L644" i="12"/>
  <c r="I580" i="12"/>
  <c r="T580" i="12"/>
  <c r="M629" i="12"/>
  <c r="U629" i="12"/>
  <c r="I629" i="12"/>
  <c r="X572" i="12"/>
  <c r="O572" i="12"/>
  <c r="F572" i="12"/>
  <c r="U619" i="12"/>
  <c r="P619" i="12"/>
  <c r="R616" i="12"/>
  <c r="F616" i="12"/>
  <c r="M626" i="12"/>
  <c r="P626" i="12"/>
  <c r="L582" i="12"/>
  <c r="G631" i="12"/>
  <c r="K631" i="12"/>
  <c r="F618" i="12"/>
  <c r="P618" i="12"/>
  <c r="J618" i="12"/>
  <c r="J644" i="12"/>
  <c r="F644" i="12"/>
  <c r="X580" i="12"/>
  <c r="M580" i="12"/>
  <c r="F580" i="12"/>
  <c r="L629" i="12"/>
  <c r="O629" i="12"/>
  <c r="S629" i="12"/>
  <c r="M572" i="12"/>
  <c r="L572" i="12"/>
  <c r="N572" i="12"/>
  <c r="I619" i="12"/>
  <c r="W619" i="12"/>
  <c r="K616" i="12"/>
  <c r="V616" i="12"/>
  <c r="V626" i="12"/>
  <c r="Q626" i="12"/>
  <c r="K582" i="12"/>
  <c r="M631" i="12"/>
  <c r="L631" i="12"/>
  <c r="V618" i="12"/>
  <c r="Q618" i="12"/>
  <c r="X618" i="12"/>
  <c r="W644" i="12"/>
  <c r="X644" i="12"/>
  <c r="J580" i="12"/>
  <c r="W580" i="12"/>
  <c r="V580" i="12"/>
  <c r="J629" i="12"/>
  <c r="F629" i="12"/>
  <c r="P572" i="12"/>
  <c r="G572" i="12"/>
  <c r="V572" i="12"/>
  <c r="O619" i="12"/>
  <c r="F619" i="12"/>
  <c r="M616" i="12"/>
  <c r="G616" i="12"/>
  <c r="F626" i="12"/>
  <c r="W626" i="12"/>
  <c r="Q582" i="12"/>
  <c r="H631" i="12"/>
  <c r="G618" i="12"/>
  <c r="W618" i="12"/>
  <c r="K644" i="12"/>
  <c r="H580" i="12"/>
  <c r="K580" i="12"/>
  <c r="V629" i="12"/>
  <c r="S572" i="12"/>
  <c r="G619" i="12"/>
  <c r="S616" i="12"/>
  <c r="W616" i="12"/>
  <c r="I626" i="12"/>
  <c r="R626" i="12"/>
  <c r="G582" i="12"/>
  <c r="H663" i="12"/>
  <c r="Q663" i="12"/>
  <c r="N591" i="12"/>
  <c r="U603" i="12"/>
  <c r="W603" i="12"/>
  <c r="T603" i="12"/>
  <c r="J571" i="12"/>
  <c r="N571" i="12"/>
  <c r="K571" i="12"/>
  <c r="S612" i="12"/>
  <c r="N612" i="12"/>
  <c r="M520" i="12"/>
  <c r="U520" i="12"/>
  <c r="X520" i="12"/>
  <c r="X627" i="12"/>
  <c r="I627" i="12"/>
  <c r="U630" i="12"/>
  <c r="R630" i="12"/>
  <c r="H591" i="12"/>
  <c r="O591" i="12"/>
  <c r="R591" i="12"/>
  <c r="S582" i="12"/>
  <c r="X582" i="12"/>
  <c r="I603" i="12"/>
  <c r="F603" i="12"/>
  <c r="V603" i="12"/>
  <c r="V571" i="12"/>
  <c r="S571" i="12"/>
  <c r="O612" i="12"/>
  <c r="L612" i="12"/>
  <c r="K520" i="12"/>
  <c r="J520" i="12"/>
  <c r="Q520" i="12"/>
  <c r="H627" i="12"/>
  <c r="U627" i="12"/>
  <c r="S627" i="12"/>
  <c r="M630" i="12"/>
  <c r="S630" i="12"/>
  <c r="Q591" i="12"/>
  <c r="X591" i="12"/>
  <c r="P603" i="12"/>
  <c r="K603" i="12"/>
  <c r="X571" i="12"/>
  <c r="T571" i="12"/>
  <c r="X612" i="12"/>
  <c r="Q612" i="12"/>
  <c r="O520" i="12"/>
  <c r="H520" i="12"/>
  <c r="R627" i="12"/>
  <c r="F627" i="12"/>
  <c r="V627" i="12"/>
  <c r="F630" i="12"/>
  <c r="I630" i="12"/>
  <c r="J591" i="12"/>
  <c r="L591" i="12"/>
  <c r="H603" i="12"/>
  <c r="L603" i="12"/>
  <c r="Q571" i="12"/>
  <c r="R571" i="12"/>
  <c r="R612" i="12"/>
  <c r="H612" i="12"/>
  <c r="G612" i="12"/>
  <c r="P520" i="12"/>
  <c r="G520" i="12"/>
  <c r="Q627" i="12"/>
  <c r="W627" i="12"/>
  <c r="L630" i="12"/>
  <c r="T630" i="12"/>
  <c r="W591" i="12"/>
  <c r="G591" i="12"/>
  <c r="I582" i="12"/>
  <c r="W582" i="12"/>
  <c r="M603" i="12"/>
  <c r="N603" i="12"/>
  <c r="P571" i="12"/>
  <c r="F571" i="12"/>
  <c r="I612" i="12"/>
  <c r="K612" i="12"/>
  <c r="W612" i="12"/>
  <c r="V520" i="12"/>
  <c r="N520" i="12"/>
  <c r="O627" i="12"/>
  <c r="M627" i="12"/>
  <c r="V630" i="12"/>
  <c r="P630" i="12"/>
  <c r="J630" i="12"/>
  <c r="Q616" i="12"/>
  <c r="U616" i="12"/>
  <c r="J548" i="12"/>
  <c r="O548" i="12"/>
  <c r="S591" i="12"/>
  <c r="V591" i="12"/>
  <c r="N626" i="12"/>
  <c r="X626" i="12"/>
  <c r="M582" i="12"/>
  <c r="J552" i="12"/>
  <c r="R603" i="12"/>
  <c r="O603" i="12"/>
  <c r="H571" i="12"/>
  <c r="I571" i="12"/>
  <c r="G571" i="12"/>
  <c r="J612" i="12"/>
  <c r="T612" i="12"/>
  <c r="V612" i="12"/>
  <c r="R520" i="12"/>
  <c r="L520" i="12"/>
  <c r="L627" i="12"/>
  <c r="N627" i="12"/>
  <c r="N630" i="12"/>
  <c r="Q630" i="12"/>
  <c r="X630" i="12"/>
  <c r="M591" i="12"/>
  <c r="F591" i="12"/>
  <c r="P591" i="12"/>
  <c r="S603" i="12"/>
  <c r="U571" i="12"/>
  <c r="W571" i="12"/>
  <c r="M612" i="12"/>
  <c r="F520" i="12"/>
  <c r="P627" i="12"/>
  <c r="O630" i="12"/>
  <c r="W630" i="12"/>
  <c r="U591" i="12"/>
  <c r="K591" i="12"/>
  <c r="W632" i="12"/>
  <c r="N632" i="12"/>
  <c r="X560" i="12"/>
  <c r="W560" i="12"/>
  <c r="N560" i="12"/>
  <c r="Q651" i="12"/>
  <c r="L651" i="12"/>
  <c r="H651" i="12"/>
  <c r="Q583" i="12"/>
  <c r="W583" i="12"/>
  <c r="F595" i="12"/>
  <c r="R595" i="12"/>
  <c r="N595" i="12"/>
  <c r="K600" i="12"/>
  <c r="H600" i="12"/>
  <c r="R668" i="12"/>
  <c r="F668" i="12"/>
  <c r="H668" i="12"/>
  <c r="O528" i="12"/>
  <c r="T528" i="12"/>
  <c r="K594" i="12"/>
  <c r="W594" i="12"/>
  <c r="L548" i="12"/>
  <c r="G548" i="12"/>
  <c r="X548" i="12"/>
  <c r="P663" i="12"/>
  <c r="M663" i="12"/>
  <c r="H530" i="12"/>
  <c r="G653" i="12"/>
  <c r="M632" i="12"/>
  <c r="O632" i="12"/>
  <c r="V632" i="12"/>
  <c r="J560" i="12"/>
  <c r="G560" i="12"/>
  <c r="T560" i="12"/>
  <c r="M651" i="12"/>
  <c r="P651" i="12"/>
  <c r="K651" i="12"/>
  <c r="N583" i="12"/>
  <c r="X583" i="12"/>
  <c r="L583" i="12"/>
  <c r="O595" i="12"/>
  <c r="S595" i="12"/>
  <c r="I600" i="12"/>
  <c r="T600" i="12"/>
  <c r="G668" i="12"/>
  <c r="J668" i="12"/>
  <c r="N668" i="12"/>
  <c r="S528" i="12"/>
  <c r="U528" i="12"/>
  <c r="F594" i="12"/>
  <c r="V594" i="12"/>
  <c r="T548" i="12"/>
  <c r="N548" i="12"/>
  <c r="V663" i="12"/>
  <c r="S663" i="12"/>
  <c r="O588" i="12"/>
  <c r="X653" i="12"/>
  <c r="G632" i="12"/>
  <c r="X632" i="12"/>
  <c r="F632" i="12"/>
  <c r="Q560" i="12"/>
  <c r="U560" i="12"/>
  <c r="G651" i="12"/>
  <c r="S651" i="12"/>
  <c r="H583" i="12"/>
  <c r="G583" i="12"/>
  <c r="O583" i="12"/>
  <c r="P595" i="12"/>
  <c r="K595" i="12"/>
  <c r="W600" i="12"/>
  <c r="N600" i="12"/>
  <c r="Q668" i="12"/>
  <c r="W668" i="12"/>
  <c r="I528" i="12"/>
  <c r="F528" i="12"/>
  <c r="S594" i="12"/>
  <c r="P594" i="12"/>
  <c r="Q594" i="12"/>
  <c r="J663" i="12"/>
  <c r="T663" i="12"/>
  <c r="O560" i="12"/>
  <c r="F560" i="12"/>
  <c r="I651" i="12"/>
  <c r="R651" i="12"/>
  <c r="F583" i="12"/>
  <c r="S583" i="12"/>
  <c r="X595" i="12"/>
  <c r="T595" i="12"/>
  <c r="M600" i="12"/>
  <c r="P600" i="12"/>
  <c r="L668" i="12"/>
  <c r="K668" i="12"/>
  <c r="P528" i="12"/>
  <c r="J528" i="12"/>
  <c r="O594" i="12"/>
  <c r="T594" i="12"/>
  <c r="J594" i="12"/>
  <c r="W663" i="12"/>
  <c r="R663" i="12"/>
  <c r="T588" i="12"/>
  <c r="T632" i="12"/>
  <c r="K632" i="12"/>
  <c r="R632" i="12"/>
  <c r="J632" i="12"/>
  <c r="R560" i="12"/>
  <c r="V560" i="12"/>
  <c r="U651" i="12"/>
  <c r="T651" i="12"/>
  <c r="U583" i="12"/>
  <c r="I583" i="12"/>
  <c r="H595" i="12"/>
  <c r="L595" i="12"/>
  <c r="S600" i="12"/>
  <c r="O600" i="12"/>
  <c r="U600" i="12"/>
  <c r="P668" i="12"/>
  <c r="X668" i="12"/>
  <c r="G528" i="12"/>
  <c r="H528" i="12"/>
  <c r="L528" i="12"/>
  <c r="N594" i="12"/>
  <c r="I594" i="12"/>
  <c r="R594" i="12"/>
  <c r="G663" i="12"/>
  <c r="F663" i="12"/>
  <c r="I663" i="12"/>
  <c r="F588" i="12"/>
  <c r="L632" i="12"/>
  <c r="H560" i="12"/>
  <c r="K560" i="12"/>
  <c r="J651" i="12"/>
  <c r="F651" i="12"/>
  <c r="V583" i="12"/>
  <c r="T583" i="12"/>
  <c r="Q595" i="12"/>
  <c r="V595" i="12"/>
  <c r="R600" i="12"/>
  <c r="G600" i="12"/>
  <c r="X600" i="12"/>
  <c r="T668" i="12"/>
  <c r="O668" i="12"/>
  <c r="M528" i="12"/>
  <c r="X528" i="12"/>
  <c r="N528" i="12"/>
  <c r="G594" i="12"/>
  <c r="H594" i="12"/>
  <c r="S548" i="12"/>
  <c r="R548" i="12"/>
  <c r="N663" i="12"/>
  <c r="O663" i="12"/>
  <c r="K663" i="12"/>
  <c r="M560" i="12"/>
  <c r="O651" i="12"/>
  <c r="M583" i="12"/>
  <c r="M595" i="12"/>
  <c r="I595" i="12"/>
  <c r="Q600" i="12"/>
  <c r="V600" i="12"/>
  <c r="I668" i="12"/>
  <c r="K528" i="12"/>
  <c r="W528" i="12"/>
  <c r="U594" i="12"/>
  <c r="U663" i="12"/>
  <c r="X663" i="12"/>
  <c r="M653" i="12"/>
  <c r="I567" i="12"/>
  <c r="O567" i="12"/>
  <c r="K567" i="12"/>
  <c r="K535" i="12"/>
  <c r="R535" i="12"/>
  <c r="X615" i="12"/>
  <c r="S615" i="12"/>
  <c r="Q608" i="12"/>
  <c r="F608" i="12"/>
  <c r="X608" i="12"/>
  <c r="L664" i="12"/>
  <c r="Q664" i="12"/>
  <c r="K664" i="12"/>
  <c r="G652" i="12"/>
  <c r="P652" i="12"/>
  <c r="G642" i="12"/>
  <c r="P642" i="12"/>
  <c r="M567" i="12"/>
  <c r="R567" i="12"/>
  <c r="M535" i="12"/>
  <c r="O535" i="12"/>
  <c r="S535" i="12"/>
  <c r="K615" i="12"/>
  <c r="Q615" i="12"/>
  <c r="L615" i="12"/>
  <c r="J608" i="12"/>
  <c r="P608" i="12"/>
  <c r="I664" i="12"/>
  <c r="R664" i="12"/>
  <c r="S664" i="12"/>
  <c r="K652" i="12"/>
  <c r="I652" i="12"/>
  <c r="V652" i="12"/>
  <c r="M530" i="12"/>
  <c r="N642" i="12"/>
  <c r="K642" i="12"/>
  <c r="J567" i="12"/>
  <c r="T567" i="12"/>
  <c r="F535" i="12"/>
  <c r="T535" i="12"/>
  <c r="J535" i="12"/>
  <c r="W615" i="12"/>
  <c r="P615" i="12"/>
  <c r="N615" i="12"/>
  <c r="F139" i="9"/>
  <c r="I608" i="12"/>
  <c r="L608" i="12"/>
  <c r="M664" i="12"/>
  <c r="G664" i="12"/>
  <c r="L652" i="12"/>
  <c r="S652" i="12"/>
  <c r="U652" i="12"/>
  <c r="U642" i="12"/>
  <c r="J642" i="12"/>
  <c r="P567" i="12"/>
  <c r="F567" i="12"/>
  <c r="I535" i="12"/>
  <c r="X535" i="12"/>
  <c r="W535" i="12"/>
  <c r="I615" i="12"/>
  <c r="J615" i="12"/>
  <c r="T615" i="12"/>
  <c r="G608" i="12"/>
  <c r="N608" i="12"/>
  <c r="H664" i="12"/>
  <c r="X664" i="12"/>
  <c r="O652" i="12"/>
  <c r="F652" i="12"/>
  <c r="X652" i="12"/>
  <c r="M642" i="12"/>
  <c r="F642" i="12"/>
  <c r="L642" i="12"/>
  <c r="J151" i="9"/>
  <c r="Q567" i="12"/>
  <c r="V567" i="12"/>
  <c r="V535" i="12"/>
  <c r="H535" i="12"/>
  <c r="U615" i="12"/>
  <c r="H615" i="12"/>
  <c r="M608" i="12"/>
  <c r="T608" i="12"/>
  <c r="W664" i="12"/>
  <c r="V664" i="12"/>
  <c r="W652" i="12"/>
  <c r="H652" i="12"/>
  <c r="S642" i="12"/>
  <c r="W642" i="12"/>
  <c r="T642" i="12"/>
  <c r="H567" i="12"/>
  <c r="G567" i="12"/>
  <c r="N535" i="12"/>
  <c r="P535" i="12"/>
  <c r="O615" i="12"/>
  <c r="G615" i="12"/>
  <c r="K608" i="12"/>
  <c r="S608" i="12"/>
  <c r="V608" i="12"/>
  <c r="J664" i="12"/>
  <c r="U664" i="12"/>
  <c r="M652" i="12"/>
  <c r="J652" i="12"/>
  <c r="R642" i="12"/>
  <c r="O642" i="12"/>
  <c r="Q642" i="12"/>
  <c r="U567" i="12"/>
  <c r="N567" i="12"/>
  <c r="U535" i="12"/>
  <c r="M615" i="12"/>
  <c r="R608" i="12"/>
  <c r="W608" i="12"/>
  <c r="T664" i="12"/>
  <c r="Q652" i="12"/>
  <c r="X642" i="12"/>
  <c r="M151" i="9"/>
  <c r="F531" i="12"/>
  <c r="Q531" i="12"/>
  <c r="R638" i="12"/>
  <c r="N638" i="12"/>
  <c r="L638" i="12"/>
  <c r="M519" i="12"/>
  <c r="S519" i="12"/>
  <c r="Q581" i="12"/>
  <c r="R581" i="12"/>
  <c r="G640" i="12"/>
  <c r="V640" i="12"/>
  <c r="M650" i="12"/>
  <c r="V650" i="12"/>
  <c r="J667" i="12"/>
  <c r="R667" i="12"/>
  <c r="W576" i="12"/>
  <c r="G576" i="12"/>
  <c r="L576" i="12"/>
  <c r="T530" i="12"/>
  <c r="X530" i="12"/>
  <c r="J588" i="12"/>
  <c r="F653" i="12"/>
  <c r="O653" i="12"/>
  <c r="J531" i="12"/>
  <c r="O531" i="12"/>
  <c r="I638" i="12"/>
  <c r="P638" i="12"/>
  <c r="J519" i="12"/>
  <c r="P519" i="12"/>
  <c r="G519" i="12"/>
  <c r="L581" i="12"/>
  <c r="F581" i="12"/>
  <c r="W640" i="12"/>
  <c r="J640" i="12"/>
  <c r="X640" i="12"/>
  <c r="G650" i="12"/>
  <c r="L650" i="12"/>
  <c r="M667" i="12"/>
  <c r="X667" i="12"/>
  <c r="K667" i="12"/>
  <c r="X576" i="12"/>
  <c r="F576" i="12"/>
  <c r="Q576" i="12"/>
  <c r="I530" i="12"/>
  <c r="V588" i="12"/>
  <c r="Q653" i="12"/>
  <c r="I531" i="12"/>
  <c r="K531" i="12"/>
  <c r="P531" i="12"/>
  <c r="V638" i="12"/>
  <c r="O638" i="12"/>
  <c r="F519" i="12"/>
  <c r="L519" i="12"/>
  <c r="V519" i="12"/>
  <c r="I581" i="12"/>
  <c r="H581" i="12"/>
  <c r="O640" i="12"/>
  <c r="H640" i="12"/>
  <c r="F640" i="12"/>
  <c r="F650" i="12"/>
  <c r="N650" i="12"/>
  <c r="P667" i="12"/>
  <c r="G667" i="12"/>
  <c r="L667" i="12"/>
  <c r="R576" i="12"/>
  <c r="S576" i="12"/>
  <c r="L530" i="12"/>
  <c r="F530" i="12"/>
  <c r="L588" i="12"/>
  <c r="R653" i="12"/>
  <c r="O581" i="12"/>
  <c r="N581" i="12"/>
  <c r="S640" i="12"/>
  <c r="I640" i="12"/>
  <c r="P650" i="12"/>
  <c r="S650" i="12"/>
  <c r="Q650" i="12"/>
  <c r="W667" i="12"/>
  <c r="H667" i="12"/>
  <c r="Q667" i="12"/>
  <c r="J576" i="12"/>
  <c r="T576" i="12"/>
  <c r="U530" i="12"/>
  <c r="J530" i="12"/>
  <c r="M588" i="12"/>
  <c r="P588" i="12"/>
  <c r="I653" i="12"/>
  <c r="U531" i="12"/>
  <c r="T531" i="12"/>
  <c r="S531" i="12"/>
  <c r="U638" i="12"/>
  <c r="G638" i="12"/>
  <c r="R519" i="12"/>
  <c r="X519" i="12"/>
  <c r="M581" i="12"/>
  <c r="G581" i="12"/>
  <c r="P581" i="12"/>
  <c r="T640" i="12"/>
  <c r="N640" i="12"/>
  <c r="H650" i="12"/>
  <c r="I650" i="12"/>
  <c r="X650" i="12"/>
  <c r="V667" i="12"/>
  <c r="U667" i="12"/>
  <c r="P576" i="12"/>
  <c r="V576" i="12"/>
  <c r="W530" i="12"/>
  <c r="N530" i="12"/>
  <c r="G70" i="5"/>
  <c r="E70" i="5" s="1"/>
  <c r="N531" i="12"/>
  <c r="W531" i="12"/>
  <c r="F638" i="12"/>
  <c r="S638" i="12"/>
  <c r="Q519" i="12"/>
  <c r="H519" i="12"/>
  <c r="J581" i="12"/>
  <c r="S581" i="12"/>
  <c r="V581" i="12"/>
  <c r="K640" i="12"/>
  <c r="P640" i="12"/>
  <c r="W650" i="12"/>
  <c r="T650" i="12"/>
  <c r="R650" i="12"/>
  <c r="N667" i="12"/>
  <c r="S667" i="12"/>
  <c r="O576" i="12"/>
  <c r="I576" i="12"/>
  <c r="S530" i="12"/>
  <c r="P530" i="12"/>
  <c r="W588" i="12"/>
  <c r="W653" i="12"/>
  <c r="M531" i="12"/>
  <c r="X638" i="12"/>
  <c r="K638" i="12"/>
  <c r="U519" i="12"/>
  <c r="T581" i="12"/>
  <c r="K581" i="12"/>
  <c r="L640" i="12"/>
  <c r="U650" i="12"/>
  <c r="F667" i="12"/>
  <c r="H576" i="12"/>
  <c r="G530" i="12"/>
  <c r="Q530" i="12"/>
  <c r="AA249" i="12"/>
  <c r="AA125" i="12"/>
  <c r="AA129" i="12"/>
  <c r="AA128" i="12"/>
  <c r="AA252" i="12"/>
  <c r="AA131" i="12"/>
  <c r="AA132" i="12"/>
  <c r="AA250" i="12"/>
  <c r="AA248" i="12"/>
  <c r="AA256" i="12"/>
  <c r="AA126" i="12"/>
  <c r="AA255" i="12"/>
  <c r="AA127" i="12"/>
  <c r="AA251" i="12"/>
  <c r="AA124" i="12"/>
  <c r="AA253" i="12"/>
  <c r="V9" i="16"/>
  <c r="T552" i="12"/>
  <c r="U653" i="12"/>
  <c r="S653" i="12"/>
  <c r="K530" i="12"/>
  <c r="R530" i="12"/>
  <c r="T582" i="12"/>
  <c r="F582" i="12"/>
  <c r="P582" i="12"/>
  <c r="U552" i="12"/>
  <c r="V653" i="12"/>
  <c r="J653" i="12"/>
  <c r="G72" i="5"/>
  <c r="E72" i="5" s="1"/>
  <c r="O530" i="12"/>
  <c r="V582" i="12"/>
  <c r="U582" i="12"/>
  <c r="F552" i="12"/>
  <c r="P653" i="12"/>
  <c r="T653" i="12"/>
  <c r="H552" i="12"/>
  <c r="N653" i="12"/>
  <c r="H653" i="12"/>
  <c r="E765" i="12"/>
  <c r="E773" i="12" s="1"/>
  <c r="H588" i="12"/>
  <c r="X588" i="12"/>
  <c r="W552" i="12"/>
  <c r="I552" i="12"/>
  <c r="I282" i="11"/>
  <c r="I719" i="12"/>
  <c r="I276" i="11"/>
  <c r="I278" i="11"/>
  <c r="I283" i="11"/>
  <c r="I284" i="11"/>
  <c r="I280" i="11"/>
  <c r="I277" i="11"/>
  <c r="I281" i="11"/>
  <c r="I279" i="11"/>
  <c r="I717" i="12"/>
  <c r="I716" i="12"/>
  <c r="I713" i="12"/>
  <c r="I712" i="12"/>
  <c r="I718" i="12"/>
  <c r="I720" i="12"/>
  <c r="I715" i="12"/>
  <c r="I714" i="12"/>
  <c r="I588" i="12"/>
  <c r="N588" i="12"/>
  <c r="P552" i="12"/>
  <c r="O552" i="12"/>
  <c r="K552" i="12"/>
  <c r="R588" i="12"/>
  <c r="U588" i="12"/>
  <c r="G552" i="12"/>
  <c r="N552" i="12"/>
  <c r="L552" i="12"/>
  <c r="G68" i="5"/>
  <c r="E68" i="5" s="1"/>
  <c r="G588" i="12"/>
  <c r="K588" i="12"/>
  <c r="R552" i="12"/>
  <c r="V726" i="12"/>
  <c r="V295" i="11"/>
  <c r="V293" i="11"/>
  <c r="V292" i="11"/>
  <c r="V290" i="11"/>
  <c r="V289" i="11"/>
  <c r="V288" i="11"/>
  <c r="V296" i="11"/>
  <c r="V291" i="11"/>
  <c r="V294" i="11"/>
  <c r="V730" i="12"/>
  <c r="V724" i="12"/>
  <c r="V727" i="12"/>
  <c r="V725" i="12"/>
  <c r="V731" i="12"/>
  <c r="V729" i="12"/>
  <c r="V728" i="12"/>
  <c r="V732" i="12"/>
  <c r="K107" i="13"/>
  <c r="L34" i="10" s="1"/>
  <c r="L355" i="11" s="1"/>
  <c r="L107" i="13"/>
  <c r="M34" i="10" s="1"/>
  <c r="R107" i="13"/>
  <c r="S34" i="10" s="1"/>
  <c r="Q107" i="13"/>
  <c r="R34" i="10" s="1"/>
  <c r="V107" i="13"/>
  <c r="W34" i="10" s="1"/>
  <c r="W354" i="11" s="1"/>
  <c r="I107" i="13"/>
  <c r="J34" i="10" s="1"/>
  <c r="H107" i="13"/>
  <c r="I34" i="10" s="1"/>
  <c r="I357" i="11" s="1"/>
  <c r="T107" i="13"/>
  <c r="U34" i="10" s="1"/>
  <c r="U355" i="11" s="1"/>
  <c r="S107" i="13"/>
  <c r="T34" i="10" s="1"/>
  <c r="T356" i="11" s="1"/>
  <c r="F107" i="13"/>
  <c r="G34" i="10" s="1"/>
  <c r="G355" i="11" s="1"/>
  <c r="J107" i="13"/>
  <c r="K34" i="10" s="1"/>
  <c r="K356" i="11" s="1"/>
  <c r="E107" i="13"/>
  <c r="F34" i="10" s="1"/>
  <c r="M107" i="13"/>
  <c r="N34" i="10" s="1"/>
  <c r="N357" i="11" s="1"/>
  <c r="L104" i="13"/>
  <c r="M33" i="10" s="1"/>
  <c r="J104" i="13"/>
  <c r="K33" i="10" s="1"/>
  <c r="K344" i="11" s="1"/>
  <c r="W104" i="13"/>
  <c r="X33" i="10" s="1"/>
  <c r="R104" i="13"/>
  <c r="S33" i="10" s="1"/>
  <c r="S342" i="11" s="1"/>
  <c r="G104" i="13"/>
  <c r="H33" i="10" s="1"/>
  <c r="H345" i="11" s="1"/>
  <c r="M104" i="13"/>
  <c r="N33" i="10" s="1"/>
  <c r="N342" i="11" s="1"/>
  <c r="S104" i="13"/>
  <c r="T33" i="10" s="1"/>
  <c r="T347" i="11" s="1"/>
  <c r="V104" i="13"/>
  <c r="W33" i="10" s="1"/>
  <c r="W343" i="11" s="1"/>
  <c r="O107" i="13"/>
  <c r="P34" i="10" s="1"/>
  <c r="P359" i="11" s="1"/>
  <c r="P104" i="13"/>
  <c r="Q33" i="10" s="1"/>
  <c r="Q344" i="11" s="1"/>
  <c r="I104" i="13"/>
  <c r="J33" i="10" s="1"/>
  <c r="J341" i="11" s="1"/>
  <c r="K104" i="13"/>
  <c r="L33" i="10" s="1"/>
  <c r="T104" i="13"/>
  <c r="U33" i="10" s="1"/>
  <c r="F104" i="13"/>
  <c r="G33" i="10" s="1"/>
  <c r="O104" i="13"/>
  <c r="P33" i="10" s="1"/>
  <c r="Q104" i="13"/>
  <c r="R33" i="10" s="1"/>
  <c r="R340" i="11" s="1"/>
  <c r="N107" i="13"/>
  <c r="O34" i="10" s="1"/>
  <c r="G107" i="13"/>
  <c r="H34" i="10" s="1"/>
  <c r="H357" i="11" s="1"/>
  <c r="P107" i="13"/>
  <c r="Q34" i="10" s="1"/>
  <c r="Q353" i="11" s="1"/>
  <c r="U104" i="13"/>
  <c r="V33" i="10" s="1"/>
  <c r="V342" i="11" s="1"/>
  <c r="W107" i="13"/>
  <c r="X34" i="10" s="1"/>
  <c r="X353" i="11" s="1"/>
  <c r="E104" i="13"/>
  <c r="F33" i="10" s="1"/>
  <c r="F344" i="11" s="1"/>
  <c r="N104" i="13"/>
  <c r="O33" i="10" s="1"/>
  <c r="O345" i="11" s="1"/>
  <c r="O257" i="12"/>
  <c r="O319" i="12" s="1"/>
  <c r="H257" i="12"/>
  <c r="H319" i="12" s="1"/>
  <c r="K257" i="12"/>
  <c r="K319" i="12" s="1"/>
  <c r="W133" i="12"/>
  <c r="W207" i="12" s="1"/>
  <c r="U257" i="12"/>
  <c r="U319" i="12" s="1"/>
  <c r="P648" i="12"/>
  <c r="N648" i="12"/>
  <c r="J648" i="12"/>
  <c r="H648" i="12"/>
  <c r="F648" i="12"/>
  <c r="X648" i="12"/>
  <c r="U648" i="12"/>
  <c r="V648" i="12"/>
  <c r="R648" i="12"/>
  <c r="W648" i="12"/>
  <c r="L648" i="12"/>
  <c r="M648" i="12"/>
  <c r="I648" i="12"/>
  <c r="T648" i="12"/>
  <c r="G648" i="12"/>
  <c r="K648" i="12"/>
  <c r="O648" i="12"/>
  <c r="S648" i="12"/>
  <c r="Q648" i="12"/>
  <c r="E789" i="12"/>
  <c r="E517" i="12"/>
  <c r="M257" i="12"/>
  <c r="M319" i="12" s="1"/>
  <c r="W257" i="12"/>
  <c r="W319" i="12" s="1"/>
  <c r="T257" i="12"/>
  <c r="T319" i="12" s="1"/>
  <c r="P596" i="12"/>
  <c r="V596" i="12"/>
  <c r="N596" i="12"/>
  <c r="L596" i="12"/>
  <c r="K596" i="12"/>
  <c r="I596" i="12"/>
  <c r="X596" i="12"/>
  <c r="H596" i="12"/>
  <c r="T596" i="12"/>
  <c r="F596" i="12"/>
  <c r="U596" i="12"/>
  <c r="S596" i="12"/>
  <c r="Q596" i="12"/>
  <c r="W596" i="12"/>
  <c r="G596" i="12"/>
  <c r="O596" i="12"/>
  <c r="M596" i="12"/>
  <c r="J596" i="12"/>
  <c r="R596" i="12"/>
  <c r="R570" i="12"/>
  <c r="J570" i="12"/>
  <c r="Q570" i="12"/>
  <c r="S570" i="12"/>
  <c r="N570" i="12"/>
  <c r="M570" i="12"/>
  <c r="G570" i="12"/>
  <c r="U570" i="12"/>
  <c r="L570" i="12"/>
  <c r="T570" i="12"/>
  <c r="H570" i="12"/>
  <c r="V570" i="12"/>
  <c r="O570" i="12"/>
  <c r="X570" i="12"/>
  <c r="K570" i="12"/>
  <c r="I570" i="12"/>
  <c r="W570" i="12"/>
  <c r="F570" i="12"/>
  <c r="P570" i="12"/>
  <c r="X665" i="12"/>
  <c r="P665" i="12"/>
  <c r="H665" i="12"/>
  <c r="W665" i="12"/>
  <c r="M665" i="12"/>
  <c r="V665" i="12"/>
  <c r="R665" i="12"/>
  <c r="G665" i="12"/>
  <c r="L665" i="12"/>
  <c r="O665" i="12"/>
  <c r="I665" i="12"/>
  <c r="K665" i="12"/>
  <c r="F665" i="12"/>
  <c r="S665" i="12"/>
  <c r="N665" i="12"/>
  <c r="U665" i="12"/>
  <c r="T665" i="12"/>
  <c r="Q665" i="12"/>
  <c r="J665" i="12"/>
  <c r="T604" i="12"/>
  <c r="P604" i="12"/>
  <c r="H604" i="12"/>
  <c r="F604" i="12"/>
  <c r="X604" i="12"/>
  <c r="V604" i="12"/>
  <c r="N604" i="12"/>
  <c r="L604" i="12"/>
  <c r="U604" i="12"/>
  <c r="O604" i="12"/>
  <c r="K604" i="12"/>
  <c r="I604" i="12"/>
  <c r="R604" i="12"/>
  <c r="Q604" i="12"/>
  <c r="S604" i="12"/>
  <c r="M604" i="12"/>
  <c r="J604" i="12"/>
  <c r="W604" i="12"/>
  <c r="G604" i="12"/>
  <c r="T533" i="12"/>
  <c r="I533" i="12"/>
  <c r="Q533" i="12"/>
  <c r="G533" i="12"/>
  <c r="P533" i="12"/>
  <c r="F533" i="12"/>
  <c r="O533" i="12"/>
  <c r="U533" i="12"/>
  <c r="S533" i="12"/>
  <c r="N533" i="12"/>
  <c r="L533" i="12"/>
  <c r="K533" i="12"/>
  <c r="H533" i="12"/>
  <c r="X533" i="12"/>
  <c r="W533" i="12"/>
  <c r="V533" i="12"/>
  <c r="J533" i="12"/>
  <c r="M533" i="12"/>
  <c r="R533" i="12"/>
  <c r="V545" i="12"/>
  <c r="J545" i="12"/>
  <c r="R545" i="12"/>
  <c r="H545" i="12"/>
  <c r="Q545" i="12"/>
  <c r="G545" i="12"/>
  <c r="P545" i="12"/>
  <c r="F545" i="12"/>
  <c r="O545" i="12"/>
  <c r="N545" i="12"/>
  <c r="K545" i="12"/>
  <c r="I545" i="12"/>
  <c r="U545" i="12"/>
  <c r="X545" i="12"/>
  <c r="W545" i="12"/>
  <c r="S545" i="12"/>
  <c r="T545" i="12"/>
  <c r="M545" i="12"/>
  <c r="L545" i="12"/>
  <c r="M133" i="12"/>
  <c r="M207" i="12" s="1"/>
  <c r="S133" i="12"/>
  <c r="S207" i="12" s="1"/>
  <c r="G643" i="12"/>
  <c r="T643" i="12"/>
  <c r="O643" i="12"/>
  <c r="N643" i="12"/>
  <c r="L643" i="12"/>
  <c r="W643" i="12"/>
  <c r="S643" i="12"/>
  <c r="K643" i="12"/>
  <c r="F643" i="12"/>
  <c r="V643" i="12"/>
  <c r="R643" i="12"/>
  <c r="J643" i="12"/>
  <c r="M643" i="12"/>
  <c r="P643" i="12"/>
  <c r="Q643" i="12"/>
  <c r="U643" i="12"/>
  <c r="X643" i="12"/>
  <c r="H643" i="12"/>
  <c r="I643" i="12"/>
  <c r="E637" i="12"/>
  <c r="E529" i="12"/>
  <c r="E625" i="12"/>
  <c r="E633" i="12" s="1"/>
  <c r="I257" i="12"/>
  <c r="I319" i="12" s="1"/>
  <c r="L257" i="12"/>
  <c r="L319" i="12" s="1"/>
  <c r="F257" i="12"/>
  <c r="V544" i="12"/>
  <c r="O544" i="12"/>
  <c r="N544" i="12"/>
  <c r="H544" i="12"/>
  <c r="G544" i="12"/>
  <c r="F544" i="12"/>
  <c r="U544" i="12"/>
  <c r="X544" i="12"/>
  <c r="W544" i="12"/>
  <c r="P544" i="12"/>
  <c r="L544" i="12"/>
  <c r="M544" i="12"/>
  <c r="I544" i="12"/>
  <c r="S544" i="12"/>
  <c r="Q544" i="12"/>
  <c r="J544" i="12"/>
  <c r="K544" i="12"/>
  <c r="T544" i="12"/>
  <c r="R544" i="12"/>
  <c r="P593" i="12"/>
  <c r="N593" i="12"/>
  <c r="K593" i="12"/>
  <c r="J593" i="12"/>
  <c r="X593" i="12"/>
  <c r="H593" i="12"/>
  <c r="V593" i="12"/>
  <c r="F593" i="12"/>
  <c r="W593" i="12"/>
  <c r="S593" i="12"/>
  <c r="R593" i="12"/>
  <c r="T593" i="12"/>
  <c r="G593" i="12"/>
  <c r="O593" i="12"/>
  <c r="L593" i="12"/>
  <c r="I593" i="12"/>
  <c r="M593" i="12"/>
  <c r="U593" i="12"/>
  <c r="Q593" i="12"/>
  <c r="O641" i="12"/>
  <c r="U641" i="12"/>
  <c r="X641" i="12"/>
  <c r="N641" i="12"/>
  <c r="W641" i="12"/>
  <c r="K641" i="12"/>
  <c r="V641" i="12"/>
  <c r="J641" i="12"/>
  <c r="S641" i="12"/>
  <c r="I641" i="12"/>
  <c r="R641" i="12"/>
  <c r="H641" i="12"/>
  <c r="Q641" i="12"/>
  <c r="G641" i="12"/>
  <c r="P641" i="12"/>
  <c r="F641" i="12"/>
  <c r="M641" i="12"/>
  <c r="T641" i="12"/>
  <c r="L641" i="12"/>
  <c r="P133" i="12"/>
  <c r="P207" i="12" s="1"/>
  <c r="I133" i="12"/>
  <c r="I207" i="12" s="1"/>
  <c r="T133" i="12"/>
  <c r="T207" i="12" s="1"/>
  <c r="T518" i="12"/>
  <c r="Q518" i="12"/>
  <c r="O518" i="12"/>
  <c r="H518" i="12"/>
  <c r="U518" i="12"/>
  <c r="J518" i="12"/>
  <c r="F518" i="12"/>
  <c r="X518" i="12"/>
  <c r="S518" i="12"/>
  <c r="K518" i="12"/>
  <c r="G518" i="12"/>
  <c r="W518" i="12"/>
  <c r="M518" i="12"/>
  <c r="P518" i="12"/>
  <c r="N518" i="12"/>
  <c r="I518" i="12"/>
  <c r="V518" i="12"/>
  <c r="R518" i="12"/>
  <c r="L518" i="12"/>
  <c r="E565" i="12"/>
  <c r="E573" i="12" s="1"/>
  <c r="E541" i="12"/>
  <c r="E549" i="12" s="1"/>
  <c r="E601" i="12"/>
  <c r="E649" i="12"/>
  <c r="E657" i="12" s="1"/>
  <c r="J257" i="12"/>
  <c r="J319" i="12" s="1"/>
  <c r="N257" i="12"/>
  <c r="N319" i="12" s="1"/>
  <c r="V257" i="12"/>
  <c r="V319" i="12" s="1"/>
  <c r="R606" i="12"/>
  <c r="P606" i="12"/>
  <c r="L606" i="12"/>
  <c r="H606" i="12"/>
  <c r="Q606" i="12"/>
  <c r="T606" i="12"/>
  <c r="J606" i="12"/>
  <c r="X606" i="12"/>
  <c r="U606" i="12"/>
  <c r="F606" i="12"/>
  <c r="W606" i="12"/>
  <c r="S606" i="12"/>
  <c r="M606" i="12"/>
  <c r="I606" i="12"/>
  <c r="G606" i="12"/>
  <c r="N606" i="12"/>
  <c r="O606" i="12"/>
  <c r="V606" i="12"/>
  <c r="K606" i="12"/>
  <c r="P558" i="12"/>
  <c r="W558" i="12"/>
  <c r="R558" i="12"/>
  <c r="O558" i="12"/>
  <c r="J558" i="12"/>
  <c r="H558" i="12"/>
  <c r="G558" i="12"/>
  <c r="X558" i="12"/>
  <c r="Q558" i="12"/>
  <c r="L558" i="12"/>
  <c r="N558" i="12"/>
  <c r="I558" i="12"/>
  <c r="S558" i="12"/>
  <c r="K558" i="12"/>
  <c r="M558" i="12"/>
  <c r="U558" i="12"/>
  <c r="F558" i="12"/>
  <c r="T558" i="12"/>
  <c r="V558" i="12"/>
  <c r="P564" i="12"/>
  <c r="N564" i="12"/>
  <c r="I564" i="12"/>
  <c r="H564" i="12"/>
  <c r="F564" i="12"/>
  <c r="X564" i="12"/>
  <c r="V564" i="12"/>
  <c r="Q564" i="12"/>
  <c r="U564" i="12"/>
  <c r="K564" i="12"/>
  <c r="G564" i="12"/>
  <c r="T564" i="12"/>
  <c r="J564" i="12"/>
  <c r="R564" i="12"/>
  <c r="L564" i="12"/>
  <c r="S564" i="12"/>
  <c r="O564" i="12"/>
  <c r="M564" i="12"/>
  <c r="W564" i="12"/>
  <c r="Q666" i="12"/>
  <c r="O666" i="12"/>
  <c r="K666" i="12"/>
  <c r="J666" i="12"/>
  <c r="I666" i="12"/>
  <c r="W666" i="12"/>
  <c r="G666" i="12"/>
  <c r="S666" i="12"/>
  <c r="X666" i="12"/>
  <c r="R666" i="12"/>
  <c r="M666" i="12"/>
  <c r="P666" i="12"/>
  <c r="L666" i="12"/>
  <c r="F666" i="12"/>
  <c r="U666" i="12"/>
  <c r="H666" i="12"/>
  <c r="N666" i="12"/>
  <c r="V666" i="12"/>
  <c r="T666" i="12"/>
  <c r="T590" i="12"/>
  <c r="W590" i="12"/>
  <c r="X590" i="12"/>
  <c r="J590" i="12"/>
  <c r="L590" i="12"/>
  <c r="K590" i="12"/>
  <c r="F590" i="12"/>
  <c r="H590" i="12"/>
  <c r="Q590" i="12"/>
  <c r="S590" i="12"/>
  <c r="N590" i="12"/>
  <c r="P590" i="12"/>
  <c r="R590" i="12"/>
  <c r="V590" i="12"/>
  <c r="G590" i="12"/>
  <c r="O590" i="12"/>
  <c r="M590" i="12"/>
  <c r="I590" i="12"/>
  <c r="U590" i="12"/>
  <c r="L536" i="12"/>
  <c r="F536" i="12"/>
  <c r="U536" i="12"/>
  <c r="V536" i="12"/>
  <c r="T536" i="12"/>
  <c r="R536" i="12"/>
  <c r="N536" i="12"/>
  <c r="S536" i="12"/>
  <c r="M536" i="12"/>
  <c r="O536" i="12"/>
  <c r="H536" i="12"/>
  <c r="J536" i="12"/>
  <c r="W536" i="12"/>
  <c r="P536" i="12"/>
  <c r="X536" i="12"/>
  <c r="I536" i="12"/>
  <c r="Q536" i="12"/>
  <c r="G536" i="12"/>
  <c r="K536" i="12"/>
  <c r="V133" i="12"/>
  <c r="V207" i="12" s="1"/>
  <c r="L133" i="12"/>
  <c r="L207" i="12" s="1"/>
  <c r="J133" i="12"/>
  <c r="J207" i="12" s="1"/>
  <c r="V605" i="12"/>
  <c r="J605" i="12"/>
  <c r="S605" i="12"/>
  <c r="I605" i="12"/>
  <c r="R605" i="12"/>
  <c r="H605" i="12"/>
  <c r="P605" i="12"/>
  <c r="F605" i="12"/>
  <c r="O605" i="12"/>
  <c r="U605" i="12"/>
  <c r="X605" i="12"/>
  <c r="W605" i="12"/>
  <c r="Q605" i="12"/>
  <c r="N605" i="12"/>
  <c r="G605" i="12"/>
  <c r="K605" i="12"/>
  <c r="M605" i="12"/>
  <c r="L605" i="12"/>
  <c r="T605" i="12"/>
  <c r="K133" i="12"/>
  <c r="K207" i="12" s="1"/>
  <c r="E577" i="12"/>
  <c r="G257" i="12"/>
  <c r="G319" i="12" s="1"/>
  <c r="P257" i="12"/>
  <c r="P319" i="12" s="1"/>
  <c r="R555" i="12"/>
  <c r="G555" i="12"/>
  <c r="Q555" i="12"/>
  <c r="F555" i="12"/>
  <c r="O555" i="12"/>
  <c r="X555" i="12"/>
  <c r="N555" i="12"/>
  <c r="L555" i="12"/>
  <c r="W555" i="12"/>
  <c r="T555" i="12"/>
  <c r="S555" i="12"/>
  <c r="K555" i="12"/>
  <c r="J555" i="12"/>
  <c r="I555" i="12"/>
  <c r="V555" i="12"/>
  <c r="P555" i="12"/>
  <c r="M555" i="12"/>
  <c r="H555" i="12"/>
  <c r="U555" i="12"/>
  <c r="S660" i="12"/>
  <c r="N660" i="12"/>
  <c r="K660" i="12"/>
  <c r="F660" i="12"/>
  <c r="U660" i="12"/>
  <c r="V660" i="12"/>
  <c r="R660" i="12"/>
  <c r="G660" i="12"/>
  <c r="I660" i="12"/>
  <c r="W660" i="12"/>
  <c r="P660" i="12"/>
  <c r="T660" i="12"/>
  <c r="X660" i="12"/>
  <c r="Q660" i="12"/>
  <c r="L660" i="12"/>
  <c r="M660" i="12"/>
  <c r="J660" i="12"/>
  <c r="O660" i="12"/>
  <c r="H660" i="12"/>
  <c r="W696" i="12"/>
  <c r="V696" i="12"/>
  <c r="N696" i="12"/>
  <c r="H696" i="12"/>
  <c r="F696" i="12"/>
  <c r="X696" i="12"/>
  <c r="I696" i="12"/>
  <c r="Q696" i="12"/>
  <c r="P696" i="12"/>
  <c r="U696" i="12"/>
  <c r="L696" i="12"/>
  <c r="K696" i="12"/>
  <c r="T696" i="12"/>
  <c r="J696" i="12"/>
  <c r="R696" i="12"/>
  <c r="S696" i="12"/>
  <c r="G696" i="12"/>
  <c r="M696" i="12"/>
  <c r="O696" i="12"/>
  <c r="H557" i="12"/>
  <c r="F557" i="12"/>
  <c r="W557" i="12"/>
  <c r="X557" i="12"/>
  <c r="V557" i="12"/>
  <c r="P557" i="12"/>
  <c r="N557" i="12"/>
  <c r="G557" i="12"/>
  <c r="I557" i="12"/>
  <c r="U557" i="12"/>
  <c r="Q557" i="12"/>
  <c r="S557" i="12"/>
  <c r="L557" i="12"/>
  <c r="M557" i="12"/>
  <c r="K557" i="12"/>
  <c r="J557" i="12"/>
  <c r="T557" i="12"/>
  <c r="R557" i="12"/>
  <c r="O557" i="12"/>
  <c r="N620" i="12"/>
  <c r="O620" i="12"/>
  <c r="P620" i="12"/>
  <c r="X620" i="12"/>
  <c r="V620" i="12"/>
  <c r="G620" i="12"/>
  <c r="U620" i="12"/>
  <c r="W620" i="12"/>
  <c r="H620" i="12"/>
  <c r="J620" i="12"/>
  <c r="R620" i="12"/>
  <c r="L620" i="12"/>
  <c r="F620" i="12"/>
  <c r="T620" i="12"/>
  <c r="I620" i="12"/>
  <c r="K620" i="12"/>
  <c r="S620" i="12"/>
  <c r="Q620" i="12"/>
  <c r="M620" i="12"/>
  <c r="P692" i="12"/>
  <c r="R692" i="12"/>
  <c r="T692" i="12"/>
  <c r="P542" i="12"/>
  <c r="K542" i="12"/>
  <c r="X542" i="12"/>
  <c r="J542" i="12"/>
  <c r="T542" i="12"/>
  <c r="I542" i="12"/>
  <c r="H542" i="12"/>
  <c r="W542" i="12"/>
  <c r="S542" i="12"/>
  <c r="R542" i="12"/>
  <c r="Q542" i="12"/>
  <c r="L542" i="12"/>
  <c r="N542" i="12"/>
  <c r="M542" i="12"/>
  <c r="G542" i="12"/>
  <c r="U542" i="12"/>
  <c r="F542" i="12"/>
  <c r="V542" i="12"/>
  <c r="O542" i="12"/>
  <c r="X133" i="12"/>
  <c r="X207" i="12" s="1"/>
  <c r="N133" i="12"/>
  <c r="N207" i="12" s="1"/>
  <c r="R133" i="12"/>
  <c r="R207" i="12" s="1"/>
  <c r="O624" i="12"/>
  <c r="G624" i="12"/>
  <c r="V624" i="12"/>
  <c r="F624" i="12"/>
  <c r="N624" i="12"/>
  <c r="T624" i="12"/>
  <c r="L624" i="12"/>
  <c r="U624" i="12"/>
  <c r="X624" i="12"/>
  <c r="P624" i="12"/>
  <c r="H624" i="12"/>
  <c r="W624" i="12"/>
  <c r="Q624" i="12"/>
  <c r="R624" i="12"/>
  <c r="M624" i="12"/>
  <c r="K624" i="12"/>
  <c r="I624" i="12"/>
  <c r="J624" i="12"/>
  <c r="S624" i="12"/>
  <c r="N540" i="12"/>
  <c r="G540" i="12"/>
  <c r="X540" i="12"/>
  <c r="F540" i="12"/>
  <c r="W540" i="12"/>
  <c r="U540" i="12"/>
  <c r="H540" i="12"/>
  <c r="V540" i="12"/>
  <c r="P540" i="12"/>
  <c r="O540" i="12"/>
  <c r="K540" i="12"/>
  <c r="I540" i="12"/>
  <c r="J540" i="12"/>
  <c r="S540" i="12"/>
  <c r="T540" i="12"/>
  <c r="Q540" i="12"/>
  <c r="R540" i="12"/>
  <c r="M540" i="12"/>
  <c r="L540" i="12"/>
  <c r="U133" i="12"/>
  <c r="U207" i="12" s="1"/>
  <c r="L556" i="12"/>
  <c r="K556" i="12"/>
  <c r="I556" i="12"/>
  <c r="V556" i="12"/>
  <c r="F556" i="12"/>
  <c r="T556" i="12"/>
  <c r="U556" i="12"/>
  <c r="Q556" i="12"/>
  <c r="N556" i="12"/>
  <c r="S556" i="12"/>
  <c r="O556" i="12"/>
  <c r="H556" i="12"/>
  <c r="J556" i="12"/>
  <c r="X556" i="12"/>
  <c r="W556" i="12"/>
  <c r="P556" i="12"/>
  <c r="R556" i="12"/>
  <c r="M556" i="12"/>
  <c r="G556" i="12"/>
  <c r="T543" i="12"/>
  <c r="S543" i="12"/>
  <c r="L543" i="12"/>
  <c r="O543" i="12"/>
  <c r="Q543" i="12"/>
  <c r="H543" i="12"/>
  <c r="U543" i="12"/>
  <c r="P543" i="12"/>
  <c r="F543" i="12"/>
  <c r="G543" i="12"/>
  <c r="K543" i="12"/>
  <c r="W543" i="12"/>
  <c r="M543" i="12"/>
  <c r="X543" i="12"/>
  <c r="I543" i="12"/>
  <c r="N543" i="12"/>
  <c r="J543" i="12"/>
  <c r="V543" i="12"/>
  <c r="R543" i="12"/>
  <c r="X693" i="12"/>
  <c r="J693" i="12"/>
  <c r="T693" i="12"/>
  <c r="L693" i="12"/>
  <c r="H693" i="12"/>
  <c r="R693" i="12"/>
  <c r="G693" i="12"/>
  <c r="Q693" i="12"/>
  <c r="V693" i="12"/>
  <c r="S693" i="12"/>
  <c r="W693" i="12"/>
  <c r="P693" i="12"/>
  <c r="O693" i="12"/>
  <c r="F693" i="12"/>
  <c r="K693" i="12"/>
  <c r="N693" i="12"/>
  <c r="M693" i="12"/>
  <c r="U693" i="12"/>
  <c r="I693" i="12"/>
  <c r="Q602" i="12"/>
  <c r="R602" i="12"/>
  <c r="P602" i="12"/>
  <c r="L602" i="12"/>
  <c r="J602" i="12"/>
  <c r="H602" i="12"/>
  <c r="X602" i="12"/>
  <c r="V602" i="12"/>
  <c r="O602" i="12"/>
  <c r="W602" i="12"/>
  <c r="I602" i="12"/>
  <c r="K602" i="12"/>
  <c r="S602" i="12"/>
  <c r="T602" i="12"/>
  <c r="M602" i="12"/>
  <c r="F602" i="12"/>
  <c r="U602" i="12"/>
  <c r="N602" i="12"/>
  <c r="G602" i="12"/>
  <c r="E822" i="12"/>
  <c r="O133" i="12"/>
  <c r="O207" i="12" s="1"/>
  <c r="E589" i="12"/>
  <c r="E553" i="12"/>
  <c r="E613" i="12"/>
  <c r="X257" i="12"/>
  <c r="X319" i="12" s="1"/>
  <c r="R257" i="12"/>
  <c r="R319" i="12" s="1"/>
  <c r="S257" i="12"/>
  <c r="S319" i="12" s="1"/>
  <c r="N628" i="12"/>
  <c r="L628" i="12"/>
  <c r="H628" i="12"/>
  <c r="F628" i="12"/>
  <c r="U628" i="12"/>
  <c r="X628" i="12"/>
  <c r="V628" i="12"/>
  <c r="P628" i="12"/>
  <c r="I628" i="12"/>
  <c r="O628" i="12"/>
  <c r="W628" i="12"/>
  <c r="S628" i="12"/>
  <c r="J628" i="12"/>
  <c r="R628" i="12"/>
  <c r="M628" i="12"/>
  <c r="G628" i="12"/>
  <c r="K628" i="12"/>
  <c r="Q628" i="12"/>
  <c r="T628" i="12"/>
  <c r="S614" i="12"/>
  <c r="I614" i="12"/>
  <c r="R614" i="12"/>
  <c r="H614" i="12"/>
  <c r="Q614" i="12"/>
  <c r="F614" i="12"/>
  <c r="P614" i="12"/>
  <c r="W614" i="12"/>
  <c r="N614" i="12"/>
  <c r="X614" i="12"/>
  <c r="L614" i="12"/>
  <c r="V614" i="12"/>
  <c r="K614" i="12"/>
  <c r="T614" i="12"/>
  <c r="J614" i="12"/>
  <c r="G614" i="12"/>
  <c r="M614" i="12"/>
  <c r="U614" i="12"/>
  <c r="O614" i="12"/>
  <c r="J566" i="12"/>
  <c r="Q566" i="12"/>
  <c r="T566" i="12"/>
  <c r="R566" i="12"/>
  <c r="L566" i="12"/>
  <c r="K566" i="12"/>
  <c r="H566" i="12"/>
  <c r="F566" i="12"/>
  <c r="O566" i="12"/>
  <c r="S566" i="12"/>
  <c r="W566" i="12"/>
  <c r="I566" i="12"/>
  <c r="M566" i="12"/>
  <c r="N566" i="12"/>
  <c r="P566" i="12"/>
  <c r="G566" i="12"/>
  <c r="U566" i="12"/>
  <c r="V566" i="12"/>
  <c r="X566" i="12"/>
  <c r="J554" i="12"/>
  <c r="G554" i="12"/>
  <c r="X554" i="12"/>
  <c r="Q554" i="12"/>
  <c r="W554" i="12"/>
  <c r="R554" i="12"/>
  <c r="P554" i="12"/>
  <c r="O554" i="12"/>
  <c r="H554" i="12"/>
  <c r="L554" i="12"/>
  <c r="V554" i="12"/>
  <c r="M554" i="12"/>
  <c r="K554" i="12"/>
  <c r="U554" i="12"/>
  <c r="T554" i="12"/>
  <c r="I554" i="12"/>
  <c r="S554" i="12"/>
  <c r="N554" i="12"/>
  <c r="F554" i="12"/>
  <c r="O662" i="12"/>
  <c r="K662" i="12"/>
  <c r="J662" i="12"/>
  <c r="I662" i="12"/>
  <c r="W662" i="12"/>
  <c r="G662" i="12"/>
  <c r="S662" i="12"/>
  <c r="X662" i="12"/>
  <c r="R662" i="12"/>
  <c r="Q662" i="12"/>
  <c r="U662" i="12"/>
  <c r="T662" i="12"/>
  <c r="P662" i="12"/>
  <c r="F662" i="12"/>
  <c r="V662" i="12"/>
  <c r="L662" i="12"/>
  <c r="H662" i="12"/>
  <c r="M662" i="12"/>
  <c r="N662" i="12"/>
  <c r="N532" i="12"/>
  <c r="J532" i="12"/>
  <c r="F532" i="12"/>
  <c r="U532" i="12"/>
  <c r="L532" i="12"/>
  <c r="V532" i="12"/>
  <c r="T532" i="12"/>
  <c r="R532" i="12"/>
  <c r="K532" i="12"/>
  <c r="H532" i="12"/>
  <c r="G532" i="12"/>
  <c r="X532" i="12"/>
  <c r="I532" i="12"/>
  <c r="Q532" i="12"/>
  <c r="O532" i="12"/>
  <c r="P532" i="12"/>
  <c r="S532" i="12"/>
  <c r="W532" i="12"/>
  <c r="M532" i="12"/>
  <c r="Q133" i="12"/>
  <c r="Q207" i="12" s="1"/>
  <c r="F133" i="12"/>
  <c r="F654" i="12"/>
  <c r="V654" i="12"/>
  <c r="X654" i="12"/>
  <c r="T654" i="12"/>
  <c r="S654" i="12"/>
  <c r="R654" i="12"/>
  <c r="N654" i="12"/>
  <c r="J654" i="12"/>
  <c r="K654" i="12"/>
  <c r="G654" i="12"/>
  <c r="Q654" i="12"/>
  <c r="I654" i="12"/>
  <c r="L654" i="12"/>
  <c r="U654" i="12"/>
  <c r="W654" i="12"/>
  <c r="H654" i="12"/>
  <c r="P654" i="12"/>
  <c r="M654" i="12"/>
  <c r="O654" i="12"/>
  <c r="E777" i="12"/>
  <c r="E661" i="12"/>
  <c r="Q257" i="12"/>
  <c r="Q319" i="12" s="1"/>
  <c r="H133" i="12"/>
  <c r="H207" i="12" s="1"/>
  <c r="G133" i="12"/>
  <c r="G207" i="12" s="1"/>
  <c r="L607" i="12"/>
  <c r="W607" i="12"/>
  <c r="K607" i="12"/>
  <c r="V607" i="12"/>
  <c r="J607" i="12"/>
  <c r="S607" i="12"/>
  <c r="F607" i="12"/>
  <c r="R607" i="12"/>
  <c r="Q607" i="12"/>
  <c r="T607" i="12"/>
  <c r="O607" i="12"/>
  <c r="N607" i="12"/>
  <c r="G607" i="12"/>
  <c r="U607" i="12"/>
  <c r="X607" i="12"/>
  <c r="H607" i="12"/>
  <c r="M607" i="12"/>
  <c r="P607" i="12"/>
  <c r="I607" i="12"/>
  <c r="M34" i="3"/>
  <c r="O84" i="1" s="1"/>
  <c r="E258" i="11"/>
  <c r="L34" i="3"/>
  <c r="N143" i="7" s="1"/>
  <c r="E257" i="11"/>
  <c r="J320" i="11"/>
  <c r="K320" i="11"/>
  <c r="Q320" i="11"/>
  <c r="X320" i="11"/>
  <c r="P320" i="11"/>
  <c r="F320" i="11"/>
  <c r="L320" i="11"/>
  <c r="N320" i="11"/>
  <c r="U320" i="11"/>
  <c r="W320" i="11"/>
  <c r="O320" i="11"/>
  <c r="S320" i="11"/>
  <c r="H320" i="11"/>
  <c r="T320" i="11"/>
  <c r="G320" i="11"/>
  <c r="I343" i="11"/>
  <c r="I342" i="11"/>
  <c r="K34" i="3"/>
  <c r="M84" i="1" s="1"/>
  <c r="E256" i="11"/>
  <c r="O151" i="9"/>
  <c r="I344" i="11"/>
  <c r="S321" i="11"/>
  <c r="T321" i="11"/>
  <c r="L321" i="11"/>
  <c r="N321" i="11"/>
  <c r="P321" i="11"/>
  <c r="R321" i="11"/>
  <c r="X321" i="11"/>
  <c r="U321" i="11"/>
  <c r="K321" i="11"/>
  <c r="F321" i="11"/>
  <c r="M321" i="11"/>
  <c r="V321" i="11"/>
  <c r="O321" i="11"/>
  <c r="Q321" i="11"/>
  <c r="G321" i="11"/>
  <c r="W321" i="11"/>
  <c r="J321" i="11"/>
  <c r="H321" i="11"/>
  <c r="I321" i="11"/>
  <c r="V355" i="11"/>
  <c r="N324" i="11"/>
  <c r="R324" i="11"/>
  <c r="I151" i="9"/>
  <c r="V356" i="11"/>
  <c r="V357" i="11"/>
  <c r="V354" i="11"/>
  <c r="V353" i="11"/>
  <c r="G34" i="3"/>
  <c r="I94" i="1" s="1"/>
  <c r="E366" i="11" s="1"/>
  <c r="E252" i="11"/>
  <c r="E34" i="3"/>
  <c r="G143" i="8" s="1"/>
  <c r="E250" i="11"/>
  <c r="K151" i="9"/>
  <c r="L151" i="9"/>
  <c r="I345" i="11"/>
  <c r="I340" i="11"/>
  <c r="T318" i="11"/>
  <c r="F318" i="11"/>
  <c r="I318" i="11"/>
  <c r="L318" i="11"/>
  <c r="M318" i="11"/>
  <c r="N318" i="11"/>
  <c r="Q318" i="11"/>
  <c r="V318" i="11"/>
  <c r="G318" i="11"/>
  <c r="K318" i="11"/>
  <c r="O318" i="11"/>
  <c r="R318" i="11"/>
  <c r="P318" i="11"/>
  <c r="S318" i="11"/>
  <c r="U318" i="11"/>
  <c r="J318" i="11"/>
  <c r="W318" i="11"/>
  <c r="X318" i="11"/>
  <c r="H318" i="11"/>
  <c r="J34" i="3"/>
  <c r="L135" i="7" s="1"/>
  <c r="E255" i="11"/>
  <c r="T316" i="11"/>
  <c r="Q316" i="11"/>
  <c r="J316" i="11"/>
  <c r="V316" i="11"/>
  <c r="R316" i="11"/>
  <c r="W316" i="11"/>
  <c r="P316" i="11"/>
  <c r="G316" i="11"/>
  <c r="N316" i="11"/>
  <c r="X316" i="11"/>
  <c r="H316" i="11"/>
  <c r="K316" i="11"/>
  <c r="S316" i="11"/>
  <c r="O316" i="11"/>
  <c r="I341" i="11"/>
  <c r="H34" i="3"/>
  <c r="J143" i="7" s="1"/>
  <c r="E253" i="11"/>
  <c r="I34" i="3"/>
  <c r="K143" i="7" s="1"/>
  <c r="E254" i="11"/>
  <c r="I347" i="11"/>
  <c r="W317" i="11"/>
  <c r="L317" i="11"/>
  <c r="O317" i="11"/>
  <c r="R317" i="11"/>
  <c r="G317" i="11"/>
  <c r="Q317" i="11"/>
  <c r="J317" i="11"/>
  <c r="X317" i="11"/>
  <c r="T317" i="11"/>
  <c r="M317" i="11"/>
  <c r="S317" i="11"/>
  <c r="K317" i="11"/>
  <c r="F317" i="11"/>
  <c r="V317" i="11"/>
  <c r="U317" i="11"/>
  <c r="P317" i="11"/>
  <c r="N317" i="11"/>
  <c r="H317" i="11"/>
  <c r="I317" i="11"/>
  <c r="I346" i="11"/>
  <c r="V359" i="11"/>
  <c r="M319" i="11"/>
  <c r="G151" i="9"/>
  <c r="G75" i="5"/>
  <c r="E75" i="5" s="1"/>
  <c r="H133" i="9"/>
  <c r="F133" i="9" s="1"/>
  <c r="H128" i="9"/>
  <c r="F128" i="9" s="1"/>
  <c r="H148" i="9"/>
  <c r="F148" i="9" s="1"/>
  <c r="H149" i="9"/>
  <c r="F149" i="9" s="1"/>
  <c r="H126" i="9"/>
  <c r="F126" i="9" s="1"/>
  <c r="H153" i="9"/>
  <c r="F153" i="9" s="1"/>
  <c r="H129" i="9"/>
  <c r="F129" i="9" s="1"/>
  <c r="H123" i="9"/>
  <c r="F123" i="9" s="1"/>
  <c r="N151" i="9"/>
  <c r="H150" i="9"/>
  <c r="H124" i="9"/>
  <c r="H127" i="9"/>
  <c r="H131" i="9"/>
  <c r="F93" i="9"/>
  <c r="H125" i="9"/>
  <c r="H122" i="9"/>
  <c r="F122" i="9" s="1"/>
  <c r="H134" i="9"/>
  <c r="H130" i="9"/>
  <c r="H132" i="9"/>
  <c r="H151" i="7"/>
  <c r="V151" i="7" s="1"/>
  <c r="H151" i="8"/>
  <c r="V151" i="8" s="1"/>
  <c r="H78" i="5"/>
  <c r="J78" i="5"/>
  <c r="G94" i="4"/>
  <c r="K78" i="5"/>
  <c r="G77" i="5"/>
  <c r="E77" i="5" s="1"/>
  <c r="L78" i="5"/>
  <c r="N78" i="5"/>
  <c r="G76" i="5"/>
  <c r="E76" i="5" s="1"/>
  <c r="I78" i="5"/>
  <c r="M78" i="5"/>
  <c r="L84" i="4"/>
  <c r="J84" i="4"/>
  <c r="O84" i="4"/>
  <c r="N84" i="4"/>
  <c r="K84" i="4"/>
  <c r="G84" i="4"/>
  <c r="I84" i="4"/>
  <c r="G73" i="5"/>
  <c r="E73" i="5" s="1"/>
  <c r="M84" i="4"/>
  <c r="G74" i="5"/>
  <c r="E74" i="5" s="1"/>
  <c r="G69" i="5"/>
  <c r="E69" i="5" s="1"/>
  <c r="M81" i="4"/>
  <c r="N81" i="4"/>
  <c r="L81" i="4"/>
  <c r="O81" i="4"/>
  <c r="H78" i="4"/>
  <c r="F40" i="3" s="1"/>
  <c r="H94" i="4" s="1"/>
  <c r="H95" i="4" s="1"/>
  <c r="G71" i="5"/>
  <c r="E71" i="5" s="1"/>
  <c r="I81" i="4"/>
  <c r="K81" i="4"/>
  <c r="G81" i="4"/>
  <c r="J81" i="4"/>
  <c r="F78" i="5"/>
  <c r="H78" i="1"/>
  <c r="G67" i="5"/>
  <c r="N694" i="12" l="1"/>
  <c r="W694" i="12"/>
  <c r="Q694" i="12"/>
  <c r="I694" i="12"/>
  <c r="R688" i="12"/>
  <c r="U316" i="11"/>
  <c r="I316" i="11"/>
  <c r="O324" i="11"/>
  <c r="V320" i="11"/>
  <c r="I320" i="11"/>
  <c r="U690" i="12"/>
  <c r="L316" i="11"/>
  <c r="M316" i="11"/>
  <c r="I324" i="11"/>
  <c r="M320" i="11"/>
  <c r="M694" i="12"/>
  <c r="F694" i="12"/>
  <c r="V694" i="12"/>
  <c r="P694" i="12"/>
  <c r="U694" i="12"/>
  <c r="H694" i="12"/>
  <c r="G691" i="12"/>
  <c r="P691" i="12"/>
  <c r="K694" i="12"/>
  <c r="O694" i="12"/>
  <c r="J694" i="12"/>
  <c r="T694" i="12"/>
  <c r="X694" i="12"/>
  <c r="S694" i="12"/>
  <c r="R694" i="12"/>
  <c r="L694" i="12"/>
  <c r="K689" i="12"/>
  <c r="I688" i="12"/>
  <c r="N688" i="12"/>
  <c r="V688" i="12"/>
  <c r="K688" i="12"/>
  <c r="O688" i="12"/>
  <c r="G688" i="12"/>
  <c r="S688" i="12"/>
  <c r="L688" i="12"/>
  <c r="P688" i="12"/>
  <c r="U688" i="12"/>
  <c r="Q688" i="12"/>
  <c r="X688" i="12"/>
  <c r="M688" i="12"/>
  <c r="W688" i="12"/>
  <c r="T688" i="12"/>
  <c r="F688" i="12"/>
  <c r="J688" i="12"/>
  <c r="L692" i="12"/>
  <c r="I692" i="12"/>
  <c r="V692" i="12"/>
  <c r="O692" i="12"/>
  <c r="K692" i="12"/>
  <c r="X692" i="12"/>
  <c r="U692" i="12"/>
  <c r="J692" i="12"/>
  <c r="G692" i="12"/>
  <c r="W692" i="12"/>
  <c r="M692" i="12"/>
  <c r="F692" i="12"/>
  <c r="S692" i="12"/>
  <c r="H692" i="12"/>
  <c r="Q692" i="12"/>
  <c r="H691" i="12"/>
  <c r="O691" i="12"/>
  <c r="K691" i="12"/>
  <c r="F352" i="11"/>
  <c r="R352" i="11"/>
  <c r="U691" i="12"/>
  <c r="S691" i="12"/>
  <c r="S352" i="11"/>
  <c r="H690" i="12"/>
  <c r="S695" i="12"/>
  <c r="G695" i="12"/>
  <c r="J695" i="12"/>
  <c r="L690" i="12"/>
  <c r="V690" i="12"/>
  <c r="L689" i="12"/>
  <c r="W689" i="12"/>
  <c r="N689" i="12"/>
  <c r="S689" i="12"/>
  <c r="I689" i="12"/>
  <c r="H689" i="12"/>
  <c r="X689" i="12"/>
  <c r="V689" i="12"/>
  <c r="R689" i="12"/>
  <c r="F689" i="12"/>
  <c r="O689" i="12"/>
  <c r="P689" i="12"/>
  <c r="G689" i="12"/>
  <c r="T689" i="12"/>
  <c r="J689" i="12"/>
  <c r="U689" i="12"/>
  <c r="M689" i="12"/>
  <c r="P690" i="12"/>
  <c r="F695" i="12"/>
  <c r="L695" i="12"/>
  <c r="Q690" i="12"/>
  <c r="T690" i="12"/>
  <c r="W690" i="12"/>
  <c r="R695" i="12"/>
  <c r="U695" i="12"/>
  <c r="N690" i="12"/>
  <c r="I690" i="12"/>
  <c r="M695" i="12"/>
  <c r="I695" i="12"/>
  <c r="T695" i="12"/>
  <c r="X690" i="12"/>
  <c r="R690" i="12"/>
  <c r="K695" i="12"/>
  <c r="X695" i="12"/>
  <c r="V695" i="12"/>
  <c r="F690" i="12"/>
  <c r="J690" i="12"/>
  <c r="P695" i="12"/>
  <c r="N695" i="12"/>
  <c r="O690" i="12"/>
  <c r="S690" i="12"/>
  <c r="Q695" i="12"/>
  <c r="H695" i="12"/>
  <c r="M690" i="12"/>
  <c r="G690" i="12"/>
  <c r="O695" i="12"/>
  <c r="M691" i="12"/>
  <c r="F691" i="12"/>
  <c r="I691" i="12"/>
  <c r="Q691" i="12"/>
  <c r="N691" i="12"/>
  <c r="E697" i="12"/>
  <c r="R691" i="12"/>
  <c r="W691" i="12"/>
  <c r="T691" i="12"/>
  <c r="J691" i="12"/>
  <c r="L691" i="12"/>
  <c r="X691" i="12"/>
  <c r="Q319" i="11"/>
  <c r="V323" i="11"/>
  <c r="F323" i="11"/>
  <c r="Q323" i="11"/>
  <c r="I323" i="11"/>
  <c r="G323" i="11"/>
  <c r="X323" i="11"/>
  <c r="N323" i="11"/>
  <c r="M323" i="11"/>
  <c r="P323" i="11"/>
  <c r="K323" i="11"/>
  <c r="T323" i="11"/>
  <c r="O323" i="11"/>
  <c r="J323" i="11"/>
  <c r="U323" i="11"/>
  <c r="H323" i="11"/>
  <c r="R323" i="11"/>
  <c r="S323" i="11"/>
  <c r="W323" i="11"/>
  <c r="G348" i="11"/>
  <c r="U343" i="11"/>
  <c r="S322" i="11"/>
  <c r="F322" i="11"/>
  <c r="L343" i="11"/>
  <c r="X343" i="11"/>
  <c r="O322" i="11"/>
  <c r="M322" i="11"/>
  <c r="X324" i="11"/>
  <c r="Q324" i="11"/>
  <c r="J324" i="11"/>
  <c r="P324" i="11"/>
  <c r="G324" i="11"/>
  <c r="V324" i="11"/>
  <c r="U324" i="11"/>
  <c r="K324" i="11"/>
  <c r="H324" i="11"/>
  <c r="S324" i="11"/>
  <c r="L324" i="11"/>
  <c r="F324" i="11"/>
  <c r="M324" i="11"/>
  <c r="W324" i="11"/>
  <c r="E337" i="11"/>
  <c r="V319" i="11"/>
  <c r="F319" i="11"/>
  <c r="H319" i="11"/>
  <c r="X319" i="11"/>
  <c r="N319" i="11"/>
  <c r="U319" i="11"/>
  <c r="T319" i="11"/>
  <c r="K319" i="11"/>
  <c r="G319" i="11"/>
  <c r="W319" i="11"/>
  <c r="J319" i="11"/>
  <c r="E361" i="11"/>
  <c r="P319" i="11"/>
  <c r="I319" i="11"/>
  <c r="O319" i="11"/>
  <c r="L319" i="11"/>
  <c r="R319" i="11"/>
  <c r="P358" i="11"/>
  <c r="Q343" i="11"/>
  <c r="V358" i="11"/>
  <c r="V361" i="11" s="1"/>
  <c r="M358" i="11"/>
  <c r="AA592" i="12"/>
  <c r="AA568" i="12"/>
  <c r="E90" i="5"/>
  <c r="X322" i="11"/>
  <c r="J322" i="11"/>
  <c r="T322" i="11"/>
  <c r="H322" i="11"/>
  <c r="R322" i="11"/>
  <c r="Q322" i="11"/>
  <c r="E325" i="11"/>
  <c r="I322" i="11"/>
  <c r="U322" i="11"/>
  <c r="P322" i="11"/>
  <c r="L322" i="11"/>
  <c r="K322" i="11"/>
  <c r="V322" i="11"/>
  <c r="G322" i="11"/>
  <c r="W322" i="11"/>
  <c r="E349" i="11"/>
  <c r="M348" i="11"/>
  <c r="P348" i="11"/>
  <c r="AA617" i="12"/>
  <c r="AA534" i="12"/>
  <c r="AA523" i="12"/>
  <c r="AA521" i="12"/>
  <c r="AA559" i="12"/>
  <c r="AA569" i="12"/>
  <c r="I360" i="11"/>
  <c r="H359" i="11"/>
  <c r="H360" i="11"/>
  <c r="Q340" i="11"/>
  <c r="H354" i="11"/>
  <c r="K343" i="11"/>
  <c r="I359" i="11"/>
  <c r="Q345" i="11"/>
  <c r="H358" i="11"/>
  <c r="K345" i="11"/>
  <c r="Q348" i="11"/>
  <c r="I356" i="11"/>
  <c r="Q347" i="11"/>
  <c r="Q341" i="11"/>
  <c r="H356" i="11"/>
  <c r="I352" i="11"/>
  <c r="Q346" i="11"/>
  <c r="K340" i="11"/>
  <c r="I353" i="11"/>
  <c r="K346" i="11"/>
  <c r="H352" i="11"/>
  <c r="H355" i="11"/>
  <c r="F342" i="11"/>
  <c r="G341" i="11"/>
  <c r="K352" i="11"/>
  <c r="N346" i="11"/>
  <c r="F345" i="11"/>
  <c r="K357" i="11"/>
  <c r="G340" i="11"/>
  <c r="S353" i="11"/>
  <c r="N344" i="11"/>
  <c r="G347" i="11"/>
  <c r="G94" i="1"/>
  <c r="L347" i="11"/>
  <c r="L360" i="11"/>
  <c r="L346" i="11"/>
  <c r="V341" i="11"/>
  <c r="L352" i="11"/>
  <c r="S347" i="11"/>
  <c r="L348" i="11"/>
  <c r="T359" i="11"/>
  <c r="T358" i="11"/>
  <c r="V346" i="11"/>
  <c r="V347" i="11"/>
  <c r="L354" i="11"/>
  <c r="L356" i="11"/>
  <c r="T360" i="11"/>
  <c r="S341" i="11"/>
  <c r="S345" i="11"/>
  <c r="L359" i="11"/>
  <c r="L358" i="11"/>
  <c r="L340" i="11"/>
  <c r="T355" i="11"/>
  <c r="T354" i="11"/>
  <c r="V340" i="11"/>
  <c r="L353" i="11"/>
  <c r="T352" i="11"/>
  <c r="S340" i="11"/>
  <c r="V345" i="11"/>
  <c r="S346" i="11"/>
  <c r="M135" i="8"/>
  <c r="M94" i="1"/>
  <c r="M143" i="8"/>
  <c r="M144" i="8" s="1"/>
  <c r="U359" i="11"/>
  <c r="J348" i="11"/>
  <c r="U353" i="11"/>
  <c r="Q354" i="11"/>
  <c r="U356" i="11"/>
  <c r="L135" i="8"/>
  <c r="E677" i="12" s="1"/>
  <c r="X346" i="11"/>
  <c r="J340" i="11"/>
  <c r="U357" i="11"/>
  <c r="J342" i="11"/>
  <c r="U354" i="11"/>
  <c r="Q356" i="11"/>
  <c r="Q355" i="11"/>
  <c r="J344" i="11"/>
  <c r="AA584" i="12"/>
  <c r="J346" i="11"/>
  <c r="U358" i="11"/>
  <c r="X348" i="11"/>
  <c r="Q357" i="11"/>
  <c r="X342" i="11"/>
  <c r="X341" i="11"/>
  <c r="J345" i="11"/>
  <c r="M143" i="7"/>
  <c r="M144" i="7" s="1"/>
  <c r="Q352" i="11"/>
  <c r="Q359" i="11"/>
  <c r="X347" i="11"/>
  <c r="U360" i="11"/>
  <c r="X340" i="11"/>
  <c r="X344" i="11"/>
  <c r="J343" i="11"/>
  <c r="M135" i="7"/>
  <c r="M136" i="7" s="1"/>
  <c r="U352" i="11"/>
  <c r="J347" i="11"/>
  <c r="Q358" i="11"/>
  <c r="Q360" i="11"/>
  <c r="X345" i="11"/>
  <c r="AA547" i="12"/>
  <c r="AA524" i="12"/>
  <c r="AA656" i="12"/>
  <c r="AA578" i="12"/>
  <c r="L345" i="11"/>
  <c r="L357" i="11"/>
  <c r="L342" i="11"/>
  <c r="L341" i="11"/>
  <c r="S348" i="11"/>
  <c r="T353" i="11"/>
  <c r="T357" i="11"/>
  <c r="V343" i="11"/>
  <c r="V348" i="11"/>
  <c r="L143" i="7"/>
  <c r="L144" i="7" s="1"/>
  <c r="AA619" i="12"/>
  <c r="AA522" i="12"/>
  <c r="AA546" i="12"/>
  <c r="AA655" i="12"/>
  <c r="AA639" i="12"/>
  <c r="AA636" i="12"/>
  <c r="AA516" i="12"/>
  <c r="AA579" i="12"/>
  <c r="K135" i="8"/>
  <c r="K136" i="8" s="1"/>
  <c r="S358" i="11"/>
  <c r="K359" i="11"/>
  <c r="S360" i="11"/>
  <c r="G343" i="11"/>
  <c r="L94" i="1"/>
  <c r="G346" i="11"/>
  <c r="N347" i="11"/>
  <c r="K358" i="11"/>
  <c r="N341" i="11"/>
  <c r="G345" i="11"/>
  <c r="K353" i="11"/>
  <c r="S355" i="11"/>
  <c r="G342" i="11"/>
  <c r="F346" i="11"/>
  <c r="F348" i="11"/>
  <c r="S357" i="11"/>
  <c r="N348" i="11"/>
  <c r="S356" i="11"/>
  <c r="L84" i="1"/>
  <c r="K84" i="5" s="1"/>
  <c r="F341" i="11"/>
  <c r="F340" i="11"/>
  <c r="N340" i="11"/>
  <c r="S354" i="11"/>
  <c r="K355" i="11"/>
  <c r="G344" i="11"/>
  <c r="N343" i="11"/>
  <c r="F343" i="11"/>
  <c r="S359" i="11"/>
  <c r="K360" i="11"/>
  <c r="K354" i="11"/>
  <c r="F347" i="11"/>
  <c r="L143" i="8"/>
  <c r="L144" i="8" s="1"/>
  <c r="N345" i="11"/>
  <c r="N143" i="8"/>
  <c r="E743" i="12" s="1"/>
  <c r="N135" i="8"/>
  <c r="N94" i="1"/>
  <c r="AA595" i="12"/>
  <c r="AA626" i="12"/>
  <c r="AA520" i="12"/>
  <c r="AA603" i="12"/>
  <c r="AA572" i="12"/>
  <c r="AA616" i="12"/>
  <c r="AA629" i="12"/>
  <c r="AA618" i="12"/>
  <c r="AA580" i="12"/>
  <c r="AA631" i="12"/>
  <c r="AA644" i="12"/>
  <c r="N135" i="7"/>
  <c r="N136" i="7" s="1"/>
  <c r="J135" i="7"/>
  <c r="J136" i="7" s="1"/>
  <c r="J135" i="8"/>
  <c r="J136" i="8" s="1"/>
  <c r="I143" i="8"/>
  <c r="N84" i="1"/>
  <c r="N85" i="1" s="1"/>
  <c r="N87" i="1" s="1"/>
  <c r="I84" i="1"/>
  <c r="E302" i="11" s="1"/>
  <c r="J94" i="1"/>
  <c r="J143" i="8"/>
  <c r="E739" i="12" s="1"/>
  <c r="I143" i="7"/>
  <c r="I144" i="7" s="1"/>
  <c r="I135" i="7"/>
  <c r="I136" i="7" s="1"/>
  <c r="AA567" i="12"/>
  <c r="AA535" i="12"/>
  <c r="AA652" i="12"/>
  <c r="AA615" i="12"/>
  <c r="AA632" i="12"/>
  <c r="AA594" i="12"/>
  <c r="AA560" i="12"/>
  <c r="AA668" i="12"/>
  <c r="AA548" i="12"/>
  <c r="AA651" i="12"/>
  <c r="AA627" i="12"/>
  <c r="AA571" i="12"/>
  <c r="AA630" i="12"/>
  <c r="AA591" i="12"/>
  <c r="AA612" i="12"/>
  <c r="J84" i="1"/>
  <c r="E303" i="11" s="1"/>
  <c r="I135" i="8"/>
  <c r="I136" i="8" s="1"/>
  <c r="AA667" i="12"/>
  <c r="AA608" i="12"/>
  <c r="AA663" i="12"/>
  <c r="AA583" i="12"/>
  <c r="AA600" i="12"/>
  <c r="AA664" i="12"/>
  <c r="AA642" i="12"/>
  <c r="AA528" i="12"/>
  <c r="AA576" i="12"/>
  <c r="AA519" i="12"/>
  <c r="AA650" i="12"/>
  <c r="AA531" i="12"/>
  <c r="AA581" i="12"/>
  <c r="AA640" i="12"/>
  <c r="K143" i="8"/>
  <c r="E740" i="12" s="1"/>
  <c r="AA638" i="12"/>
  <c r="K135" i="7"/>
  <c r="K136" i="7" s="1"/>
  <c r="G143" i="7"/>
  <c r="E736" i="12" s="1"/>
  <c r="O203" i="18"/>
  <c r="O14" i="18" s="1"/>
  <c r="G84" i="1"/>
  <c r="E300" i="11" s="1"/>
  <c r="K94" i="1"/>
  <c r="G95" i="4"/>
  <c r="V94" i="4"/>
  <c r="G135" i="7"/>
  <c r="G136" i="7" s="1"/>
  <c r="G357" i="11"/>
  <c r="K84" i="1"/>
  <c r="K85" i="1" s="1"/>
  <c r="K87" i="1" s="1"/>
  <c r="G135" i="8"/>
  <c r="G136" i="8" s="1"/>
  <c r="X352" i="11"/>
  <c r="X357" i="11"/>
  <c r="M352" i="11"/>
  <c r="U341" i="11"/>
  <c r="H348" i="11"/>
  <c r="S344" i="11"/>
  <c r="H342" i="11"/>
  <c r="M354" i="11"/>
  <c r="H343" i="11"/>
  <c r="X358" i="11"/>
  <c r="H340" i="11"/>
  <c r="G354" i="11"/>
  <c r="X355" i="11"/>
  <c r="V344" i="11"/>
  <c r="G352" i="11"/>
  <c r="M359" i="11"/>
  <c r="X359" i="11"/>
  <c r="H341" i="11"/>
  <c r="M360" i="11"/>
  <c r="M353" i="11"/>
  <c r="M356" i="11"/>
  <c r="S343" i="11"/>
  <c r="H346" i="11"/>
  <c r="X356" i="11"/>
  <c r="U346" i="11"/>
  <c r="U347" i="11"/>
  <c r="U340" i="11"/>
  <c r="X354" i="11"/>
  <c r="M357" i="11"/>
  <c r="M355" i="11"/>
  <c r="L344" i="11"/>
  <c r="U342" i="11"/>
  <c r="G353" i="11"/>
  <c r="H344" i="11"/>
  <c r="G358" i="11"/>
  <c r="G360" i="11"/>
  <c r="U345" i="11"/>
  <c r="G359" i="11"/>
  <c r="H347" i="11"/>
  <c r="X360" i="11"/>
  <c r="G356" i="11"/>
  <c r="O341" i="11"/>
  <c r="T342" i="11"/>
  <c r="N356" i="11"/>
  <c r="N352" i="11"/>
  <c r="W340" i="11"/>
  <c r="W353" i="11"/>
  <c r="F226" i="18"/>
  <c r="N359" i="11"/>
  <c r="R346" i="11"/>
  <c r="W346" i="11"/>
  <c r="R347" i="11"/>
  <c r="W347" i="11"/>
  <c r="W358" i="11"/>
  <c r="W360" i="11"/>
  <c r="N360" i="11"/>
  <c r="R345" i="11"/>
  <c r="W355" i="11"/>
  <c r="R343" i="11"/>
  <c r="AA665" i="12"/>
  <c r="AA588" i="12"/>
  <c r="P347" i="11"/>
  <c r="R348" i="11"/>
  <c r="W342" i="11"/>
  <c r="K241" i="18"/>
  <c r="W356" i="11"/>
  <c r="I202" i="18"/>
  <c r="I13" i="18" s="1"/>
  <c r="AA653" i="12"/>
  <c r="N353" i="11"/>
  <c r="AA662" i="12"/>
  <c r="N354" i="11"/>
  <c r="N355" i="11"/>
  <c r="R344" i="11"/>
  <c r="O346" i="11"/>
  <c r="N358" i="11"/>
  <c r="T345" i="11"/>
  <c r="W357" i="11"/>
  <c r="R341" i="11"/>
  <c r="W345" i="11"/>
  <c r="F353" i="11"/>
  <c r="R342" i="11"/>
  <c r="N241" i="18"/>
  <c r="C203" i="18"/>
  <c r="C14" i="18" s="1"/>
  <c r="C241" i="18"/>
  <c r="AA602" i="12"/>
  <c r="W348" i="11"/>
  <c r="W352" i="11"/>
  <c r="W359" i="11"/>
  <c r="W341" i="11"/>
  <c r="P340" i="11"/>
  <c r="W344" i="11"/>
  <c r="AA530" i="12"/>
  <c r="Q202" i="18"/>
  <c r="Q13" i="18" s="1"/>
  <c r="C204" i="18"/>
  <c r="AA624" i="12"/>
  <c r="G241" i="18"/>
  <c r="G822" i="12"/>
  <c r="E18" i="15" s="1"/>
  <c r="F358" i="11"/>
  <c r="F360" i="11"/>
  <c r="F355" i="11"/>
  <c r="T341" i="11"/>
  <c r="R353" i="11"/>
  <c r="F356" i="11"/>
  <c r="O343" i="11"/>
  <c r="AA554" i="12"/>
  <c r="AA628" i="12"/>
  <c r="AA317" i="11"/>
  <c r="AA316" i="11"/>
  <c r="P345" i="11"/>
  <c r="K348" i="11"/>
  <c r="O348" i="11"/>
  <c r="T348" i="11"/>
  <c r="F357" i="11"/>
  <c r="R356" i="11"/>
  <c r="P344" i="11"/>
  <c r="Q342" i="11"/>
  <c r="K342" i="11"/>
  <c r="P343" i="11"/>
  <c r="AA556" i="12"/>
  <c r="AA536" i="12"/>
  <c r="AA606" i="12"/>
  <c r="AA518" i="12"/>
  <c r="AA593" i="12"/>
  <c r="AA555" i="12"/>
  <c r="AA552" i="12"/>
  <c r="P346" i="11"/>
  <c r="K347" i="11"/>
  <c r="I358" i="11"/>
  <c r="K341" i="11"/>
  <c r="P341" i="11"/>
  <c r="U348" i="11"/>
  <c r="H353" i="11"/>
  <c r="I354" i="11"/>
  <c r="F354" i="11"/>
  <c r="I355" i="11"/>
  <c r="AA321" i="11"/>
  <c r="O342" i="11"/>
  <c r="AA614" i="12"/>
  <c r="AA542" i="12"/>
  <c r="AA557" i="12"/>
  <c r="AA696" i="12"/>
  <c r="AA666" i="12"/>
  <c r="AA596" i="12"/>
  <c r="AA582" i="12"/>
  <c r="S227" i="18"/>
  <c r="O340" i="11"/>
  <c r="R355" i="11"/>
  <c r="T344" i="11"/>
  <c r="AA257" i="12"/>
  <c r="AA643" i="12"/>
  <c r="AA604" i="12"/>
  <c r="R359" i="11"/>
  <c r="O347" i="11"/>
  <c r="R358" i="11"/>
  <c r="R360" i="11"/>
  <c r="R354" i="11"/>
  <c r="R357" i="11"/>
  <c r="U344" i="11"/>
  <c r="P342" i="11"/>
  <c r="AA607" i="12"/>
  <c r="AA620" i="12"/>
  <c r="AA605" i="12"/>
  <c r="F359" i="11"/>
  <c r="T346" i="11"/>
  <c r="T340" i="11"/>
  <c r="T343" i="11"/>
  <c r="AA566" i="12"/>
  <c r="AA641" i="12"/>
  <c r="AA544" i="12"/>
  <c r="AA318" i="11"/>
  <c r="AA532" i="12"/>
  <c r="O344" i="11"/>
  <c r="AA654" i="12"/>
  <c r="AA693" i="12"/>
  <c r="AA543" i="12"/>
  <c r="AA540" i="12"/>
  <c r="AA660" i="12"/>
  <c r="AA590" i="12"/>
  <c r="AA558" i="12"/>
  <c r="AA533" i="12"/>
  <c r="AA545" i="12"/>
  <c r="AA133" i="12"/>
  <c r="AA564" i="12"/>
  <c r="AA570" i="12"/>
  <c r="AA648" i="12"/>
  <c r="C202" i="18"/>
  <c r="C13" i="18" s="1"/>
  <c r="T9" i="16"/>
  <c r="L9" i="16"/>
  <c r="Q9" i="16"/>
  <c r="U9" i="16"/>
  <c r="H9" i="16"/>
  <c r="I9" i="16"/>
  <c r="O9" i="16"/>
  <c r="P9" i="16"/>
  <c r="J9" i="16"/>
  <c r="N9" i="16"/>
  <c r="W9" i="16"/>
  <c r="F9" i="16"/>
  <c r="R9" i="16"/>
  <c r="K9" i="16"/>
  <c r="S9" i="16"/>
  <c r="X9" i="16"/>
  <c r="G9" i="16"/>
  <c r="M9" i="16"/>
  <c r="O360" i="11"/>
  <c r="P353" i="11"/>
  <c r="M347" i="11"/>
  <c r="J354" i="11"/>
  <c r="O94" i="1"/>
  <c r="O143" i="8"/>
  <c r="O144" i="8" s="1"/>
  <c r="O135" i="8"/>
  <c r="O136" i="8" s="1"/>
  <c r="O135" i="7"/>
  <c r="O136" i="7" s="1"/>
  <c r="O143" i="7"/>
  <c r="O144" i="7" s="1"/>
  <c r="O352" i="11"/>
  <c r="O358" i="11"/>
  <c r="P360" i="11"/>
  <c r="J353" i="11"/>
  <c r="P357" i="11"/>
  <c r="J356" i="11"/>
  <c r="J355" i="11"/>
  <c r="M342" i="11"/>
  <c r="Q726" i="12"/>
  <c r="Q289" i="11"/>
  <c r="Q294" i="11"/>
  <c r="Q288" i="11"/>
  <c r="Q290" i="11"/>
  <c r="Q295" i="11"/>
  <c r="Q296" i="11"/>
  <c r="Q291" i="11"/>
  <c r="Q293" i="11"/>
  <c r="Q292" i="11"/>
  <c r="Q724" i="12"/>
  <c r="Q730" i="12"/>
  <c r="Q732" i="12"/>
  <c r="Q728" i="12"/>
  <c r="Q729" i="12"/>
  <c r="Q725" i="12"/>
  <c r="Q727" i="12"/>
  <c r="Q731" i="12"/>
  <c r="J277" i="11"/>
  <c r="J284" i="11"/>
  <c r="J719" i="12"/>
  <c r="J283" i="11"/>
  <c r="J278" i="11"/>
  <c r="J282" i="11"/>
  <c r="J276" i="11"/>
  <c r="J281" i="11"/>
  <c r="J279" i="11"/>
  <c r="J280" i="11"/>
  <c r="J712" i="12"/>
  <c r="J718" i="12"/>
  <c r="J716" i="12"/>
  <c r="J713" i="12"/>
  <c r="J714" i="12"/>
  <c r="J720" i="12"/>
  <c r="J717" i="12"/>
  <c r="J715" i="12"/>
  <c r="X719" i="12"/>
  <c r="X279" i="11"/>
  <c r="X283" i="11"/>
  <c r="X276" i="11"/>
  <c r="X280" i="11"/>
  <c r="X281" i="11"/>
  <c r="X278" i="11"/>
  <c r="X284" i="11"/>
  <c r="X277" i="11"/>
  <c r="X282" i="11"/>
  <c r="X717" i="12"/>
  <c r="X720" i="12"/>
  <c r="X713" i="12"/>
  <c r="X712" i="12"/>
  <c r="X714" i="12"/>
  <c r="X715" i="12"/>
  <c r="X716" i="12"/>
  <c r="X718" i="12"/>
  <c r="U293" i="11"/>
  <c r="U726" i="12"/>
  <c r="U292" i="11"/>
  <c r="U288" i="11"/>
  <c r="U290" i="11"/>
  <c r="U294" i="11"/>
  <c r="U296" i="11"/>
  <c r="U291" i="11"/>
  <c r="U295" i="11"/>
  <c r="U289" i="11"/>
  <c r="U730" i="12"/>
  <c r="U724" i="12"/>
  <c r="U728" i="12"/>
  <c r="U725" i="12"/>
  <c r="U729" i="12"/>
  <c r="U732" i="12"/>
  <c r="U731" i="12"/>
  <c r="U727" i="12"/>
  <c r="M341" i="11"/>
  <c r="M340" i="11"/>
  <c r="O354" i="11"/>
  <c r="O357" i="11"/>
  <c r="M343" i="11"/>
  <c r="H294" i="11"/>
  <c r="H726" i="12"/>
  <c r="H290" i="11"/>
  <c r="H293" i="11"/>
  <c r="H289" i="11"/>
  <c r="H288" i="11"/>
  <c r="H292" i="11"/>
  <c r="H296" i="11"/>
  <c r="H295" i="11"/>
  <c r="H291" i="11"/>
  <c r="H727" i="12"/>
  <c r="H729" i="12"/>
  <c r="H724" i="12"/>
  <c r="H731" i="12"/>
  <c r="H730" i="12"/>
  <c r="H725" i="12"/>
  <c r="H732" i="12"/>
  <c r="H728" i="12"/>
  <c r="Q281" i="11"/>
  <c r="Q284" i="11"/>
  <c r="Q719" i="12"/>
  <c r="Q277" i="11"/>
  <c r="Q276" i="11"/>
  <c r="Q282" i="11"/>
  <c r="Q280" i="11"/>
  <c r="Q278" i="11"/>
  <c r="Q283" i="11"/>
  <c r="Q279" i="11"/>
  <c r="Q718" i="12"/>
  <c r="Q714" i="12"/>
  <c r="Q716" i="12"/>
  <c r="Q715" i="12"/>
  <c r="Q717" i="12"/>
  <c r="Q720" i="12"/>
  <c r="Q713" i="12"/>
  <c r="Q712" i="12"/>
  <c r="K719" i="12"/>
  <c r="K278" i="11"/>
  <c r="K284" i="11"/>
  <c r="K276" i="11"/>
  <c r="K280" i="11"/>
  <c r="K282" i="11"/>
  <c r="K281" i="11"/>
  <c r="K283" i="11"/>
  <c r="K279" i="11"/>
  <c r="K277" i="11"/>
  <c r="K718" i="12"/>
  <c r="K715" i="12"/>
  <c r="K713" i="12"/>
  <c r="K717" i="12"/>
  <c r="K712" i="12"/>
  <c r="K720" i="12"/>
  <c r="K714" i="12"/>
  <c r="K716" i="12"/>
  <c r="I295" i="11"/>
  <c r="I294" i="11"/>
  <c r="I291" i="11"/>
  <c r="I290" i="11"/>
  <c r="I293" i="11"/>
  <c r="I292" i="11"/>
  <c r="I289" i="11"/>
  <c r="I296" i="11"/>
  <c r="I288" i="11"/>
  <c r="I726" i="12"/>
  <c r="I728" i="12"/>
  <c r="I725" i="12"/>
  <c r="I731" i="12"/>
  <c r="I727" i="12"/>
  <c r="I730" i="12"/>
  <c r="I732" i="12"/>
  <c r="I729" i="12"/>
  <c r="I724" i="12"/>
  <c r="V297" i="11"/>
  <c r="P288" i="11"/>
  <c r="P294" i="11"/>
  <c r="P293" i="11"/>
  <c r="P295" i="11"/>
  <c r="P726" i="12"/>
  <c r="P289" i="11"/>
  <c r="P292" i="11"/>
  <c r="P291" i="11"/>
  <c r="P290" i="11"/>
  <c r="P296" i="11"/>
  <c r="P727" i="12"/>
  <c r="P729" i="12"/>
  <c r="P728" i="12"/>
  <c r="P730" i="12"/>
  <c r="P725" i="12"/>
  <c r="P732" i="12"/>
  <c r="P724" i="12"/>
  <c r="P731" i="12"/>
  <c r="P354" i="11"/>
  <c r="R283" i="11"/>
  <c r="R281" i="11"/>
  <c r="R279" i="11"/>
  <c r="R280" i="11"/>
  <c r="R284" i="11"/>
  <c r="R277" i="11"/>
  <c r="R278" i="11"/>
  <c r="R719" i="12"/>
  <c r="R276" i="11"/>
  <c r="R282" i="11"/>
  <c r="R720" i="12"/>
  <c r="R715" i="12"/>
  <c r="R717" i="12"/>
  <c r="R716" i="12"/>
  <c r="R718" i="12"/>
  <c r="R713" i="12"/>
  <c r="R712" i="12"/>
  <c r="R714" i="12"/>
  <c r="W282" i="11"/>
  <c r="W280" i="11"/>
  <c r="W283" i="11"/>
  <c r="W278" i="11"/>
  <c r="W284" i="11"/>
  <c r="W279" i="11"/>
  <c r="W277" i="11"/>
  <c r="W276" i="11"/>
  <c r="W719" i="12"/>
  <c r="W281" i="11"/>
  <c r="W715" i="12"/>
  <c r="W720" i="12"/>
  <c r="W714" i="12"/>
  <c r="W717" i="12"/>
  <c r="W713" i="12"/>
  <c r="W718" i="12"/>
  <c r="W712" i="12"/>
  <c r="W716" i="12"/>
  <c r="N290" i="11"/>
  <c r="N295" i="11"/>
  <c r="N288" i="11"/>
  <c r="N292" i="11"/>
  <c r="N726" i="12"/>
  <c r="N294" i="11"/>
  <c r="N296" i="11"/>
  <c r="N291" i="11"/>
  <c r="N289" i="11"/>
  <c r="N293" i="11"/>
  <c r="N731" i="12"/>
  <c r="N727" i="12"/>
  <c r="N728" i="12"/>
  <c r="N725" i="12"/>
  <c r="N729" i="12"/>
  <c r="N732" i="12"/>
  <c r="N724" i="12"/>
  <c r="N730" i="12"/>
  <c r="W292" i="11"/>
  <c r="W294" i="11"/>
  <c r="W296" i="11"/>
  <c r="W291" i="11"/>
  <c r="W295" i="11"/>
  <c r="W288" i="11"/>
  <c r="W726" i="12"/>
  <c r="W293" i="11"/>
  <c r="W289" i="11"/>
  <c r="W290" i="11"/>
  <c r="W731" i="12"/>
  <c r="W725" i="12"/>
  <c r="W729" i="12"/>
  <c r="W724" i="12"/>
  <c r="W727" i="12"/>
  <c r="W728" i="12"/>
  <c r="W730" i="12"/>
  <c r="W732" i="12"/>
  <c r="O292" i="11"/>
  <c r="O726" i="12"/>
  <c r="O289" i="11"/>
  <c r="O294" i="11"/>
  <c r="O296" i="11"/>
  <c r="O290" i="11"/>
  <c r="O295" i="11"/>
  <c r="O288" i="11"/>
  <c r="O293" i="11"/>
  <c r="O291" i="11"/>
  <c r="O724" i="12"/>
  <c r="O727" i="12"/>
  <c r="O728" i="12"/>
  <c r="O730" i="12"/>
  <c r="O732" i="12"/>
  <c r="O729" i="12"/>
  <c r="O731" i="12"/>
  <c r="O725" i="12"/>
  <c r="O359" i="11"/>
  <c r="J359" i="11"/>
  <c r="J358" i="11"/>
  <c r="J357" i="11"/>
  <c r="P356" i="11"/>
  <c r="O283" i="11"/>
  <c r="O278" i="11"/>
  <c r="O276" i="11"/>
  <c r="O279" i="11"/>
  <c r="O277" i="11"/>
  <c r="O281" i="11"/>
  <c r="O284" i="11"/>
  <c r="O280" i="11"/>
  <c r="O719" i="12"/>
  <c r="O282" i="11"/>
  <c r="O713" i="12"/>
  <c r="O712" i="12"/>
  <c r="O715" i="12"/>
  <c r="O714" i="12"/>
  <c r="O716" i="12"/>
  <c r="O718" i="12"/>
  <c r="O717" i="12"/>
  <c r="O720" i="12"/>
  <c r="P281" i="11"/>
  <c r="P276" i="11"/>
  <c r="P277" i="11"/>
  <c r="P282" i="11"/>
  <c r="P278" i="11"/>
  <c r="P279" i="11"/>
  <c r="P719" i="12"/>
  <c r="P283" i="11"/>
  <c r="P284" i="11"/>
  <c r="P280" i="11"/>
  <c r="P718" i="12"/>
  <c r="P716" i="12"/>
  <c r="P715" i="12"/>
  <c r="P714" i="12"/>
  <c r="P712" i="12"/>
  <c r="P717" i="12"/>
  <c r="P713" i="12"/>
  <c r="P720" i="12"/>
  <c r="T283" i="11"/>
  <c r="T279" i="11"/>
  <c r="T281" i="11"/>
  <c r="T719" i="12"/>
  <c r="T278" i="11"/>
  <c r="T280" i="11"/>
  <c r="T276" i="11"/>
  <c r="T284" i="11"/>
  <c r="T282" i="11"/>
  <c r="T277" i="11"/>
  <c r="T717" i="12"/>
  <c r="T715" i="12"/>
  <c r="T712" i="12"/>
  <c r="T720" i="12"/>
  <c r="T713" i="12"/>
  <c r="T718" i="12"/>
  <c r="T716" i="12"/>
  <c r="T714" i="12"/>
  <c r="F293" i="11"/>
  <c r="F292" i="11"/>
  <c r="F290" i="11"/>
  <c r="F295" i="11"/>
  <c r="F289" i="11"/>
  <c r="F288" i="11"/>
  <c r="F296" i="11"/>
  <c r="F726" i="12"/>
  <c r="F294" i="11"/>
  <c r="F291" i="11"/>
  <c r="F725" i="12"/>
  <c r="F732" i="12"/>
  <c r="F731" i="12"/>
  <c r="F727" i="12"/>
  <c r="F724" i="12"/>
  <c r="F729" i="12"/>
  <c r="F730" i="12"/>
  <c r="F728" i="12"/>
  <c r="R290" i="11"/>
  <c r="R293" i="11"/>
  <c r="R726" i="12"/>
  <c r="R289" i="11"/>
  <c r="R288" i="11"/>
  <c r="R296" i="11"/>
  <c r="R295" i="11"/>
  <c r="R291" i="11"/>
  <c r="R294" i="11"/>
  <c r="R292" i="11"/>
  <c r="R729" i="12"/>
  <c r="R725" i="12"/>
  <c r="R731" i="12"/>
  <c r="R732" i="12"/>
  <c r="R727" i="12"/>
  <c r="R724" i="12"/>
  <c r="R728" i="12"/>
  <c r="R730" i="12"/>
  <c r="V733" i="12"/>
  <c r="I721" i="12"/>
  <c r="M283" i="11"/>
  <c r="M282" i="11"/>
  <c r="M284" i="11"/>
  <c r="M279" i="11"/>
  <c r="M280" i="11"/>
  <c r="M719" i="12"/>
  <c r="M277" i="11"/>
  <c r="M278" i="11"/>
  <c r="M281" i="11"/>
  <c r="M276" i="11"/>
  <c r="M717" i="12"/>
  <c r="M715" i="12"/>
  <c r="M713" i="12"/>
  <c r="M720" i="12"/>
  <c r="M714" i="12"/>
  <c r="M718" i="12"/>
  <c r="M712" i="12"/>
  <c r="M716" i="12"/>
  <c r="P352" i="11"/>
  <c r="M346" i="11"/>
  <c r="M345" i="11"/>
  <c r="O353" i="11"/>
  <c r="F277" i="11"/>
  <c r="F276" i="11"/>
  <c r="F719" i="12"/>
  <c r="F281" i="11"/>
  <c r="F278" i="11"/>
  <c r="F279" i="11"/>
  <c r="F282" i="11"/>
  <c r="F284" i="11"/>
  <c r="F280" i="11"/>
  <c r="F283" i="11"/>
  <c r="F720" i="12"/>
  <c r="F714" i="12"/>
  <c r="F712" i="12"/>
  <c r="F716" i="12"/>
  <c r="F713" i="12"/>
  <c r="F717" i="12"/>
  <c r="F718" i="12"/>
  <c r="F715" i="12"/>
  <c r="G719" i="12"/>
  <c r="G280" i="11"/>
  <c r="G278" i="11"/>
  <c r="G284" i="11"/>
  <c r="G283" i="11"/>
  <c r="G281" i="11"/>
  <c r="G276" i="11"/>
  <c r="G279" i="11"/>
  <c r="G282" i="11"/>
  <c r="G277" i="11"/>
  <c r="G718" i="12"/>
  <c r="G714" i="12"/>
  <c r="G712" i="12"/>
  <c r="G716" i="12"/>
  <c r="G717" i="12"/>
  <c r="G720" i="12"/>
  <c r="G715" i="12"/>
  <c r="G713" i="12"/>
  <c r="N283" i="11"/>
  <c r="N281" i="11"/>
  <c r="N279" i="11"/>
  <c r="N282" i="11"/>
  <c r="N278" i="11"/>
  <c r="N277" i="11"/>
  <c r="N284" i="11"/>
  <c r="N719" i="12"/>
  <c r="N276" i="11"/>
  <c r="N280" i="11"/>
  <c r="N713" i="12"/>
  <c r="N716" i="12"/>
  <c r="N717" i="12"/>
  <c r="N714" i="12"/>
  <c r="N712" i="12"/>
  <c r="N718" i="12"/>
  <c r="N720" i="12"/>
  <c r="N715" i="12"/>
  <c r="K290" i="11"/>
  <c r="K289" i="11"/>
  <c r="K293" i="11"/>
  <c r="K288" i="11"/>
  <c r="K726" i="12"/>
  <c r="K291" i="11"/>
  <c r="K295" i="11"/>
  <c r="K294" i="11"/>
  <c r="K292" i="11"/>
  <c r="K296" i="11"/>
  <c r="K728" i="12"/>
  <c r="K731" i="12"/>
  <c r="K732" i="12"/>
  <c r="K727" i="12"/>
  <c r="K729" i="12"/>
  <c r="K724" i="12"/>
  <c r="K730" i="12"/>
  <c r="K725" i="12"/>
  <c r="S726" i="12"/>
  <c r="S293" i="11"/>
  <c r="S288" i="11"/>
  <c r="S296" i="11"/>
  <c r="S291" i="11"/>
  <c r="S295" i="11"/>
  <c r="S289" i="11"/>
  <c r="S294" i="11"/>
  <c r="S292" i="11"/>
  <c r="S290" i="11"/>
  <c r="S727" i="12"/>
  <c r="S724" i="12"/>
  <c r="S728" i="12"/>
  <c r="S732" i="12"/>
  <c r="S730" i="12"/>
  <c r="S729" i="12"/>
  <c r="S731" i="12"/>
  <c r="S725" i="12"/>
  <c r="J290" i="11"/>
  <c r="J288" i="11"/>
  <c r="J296" i="11"/>
  <c r="J291" i="11"/>
  <c r="J726" i="12"/>
  <c r="J295" i="11"/>
  <c r="J294" i="11"/>
  <c r="J293" i="11"/>
  <c r="J292" i="11"/>
  <c r="J289" i="11"/>
  <c r="J724" i="12"/>
  <c r="J730" i="12"/>
  <c r="J728" i="12"/>
  <c r="J732" i="12"/>
  <c r="J731" i="12"/>
  <c r="J729" i="12"/>
  <c r="J727" i="12"/>
  <c r="J725" i="12"/>
  <c r="O356" i="11"/>
  <c r="X294" i="11"/>
  <c r="X291" i="11"/>
  <c r="X296" i="11"/>
  <c r="X288" i="11"/>
  <c r="X290" i="11"/>
  <c r="X293" i="11"/>
  <c r="X726" i="12"/>
  <c r="X292" i="11"/>
  <c r="X295" i="11"/>
  <c r="X289" i="11"/>
  <c r="X729" i="12"/>
  <c r="X724" i="12"/>
  <c r="X728" i="12"/>
  <c r="X731" i="12"/>
  <c r="X732" i="12"/>
  <c r="X725" i="12"/>
  <c r="X727" i="12"/>
  <c r="X730" i="12"/>
  <c r="U281" i="11"/>
  <c r="U283" i="11"/>
  <c r="U284" i="11"/>
  <c r="U280" i="11"/>
  <c r="U282" i="11"/>
  <c r="U277" i="11"/>
  <c r="U276" i="11"/>
  <c r="U279" i="11"/>
  <c r="U719" i="12"/>
  <c r="U278" i="11"/>
  <c r="U712" i="12"/>
  <c r="U713" i="12"/>
  <c r="U717" i="12"/>
  <c r="U720" i="12"/>
  <c r="U716" i="12"/>
  <c r="U715" i="12"/>
  <c r="U718" i="12"/>
  <c r="U714" i="12"/>
  <c r="H277" i="11"/>
  <c r="H278" i="11"/>
  <c r="H719" i="12"/>
  <c r="H279" i="11"/>
  <c r="H281" i="11"/>
  <c r="H276" i="11"/>
  <c r="H280" i="11"/>
  <c r="H282" i="11"/>
  <c r="H283" i="11"/>
  <c r="H284" i="11"/>
  <c r="H715" i="12"/>
  <c r="H712" i="12"/>
  <c r="H717" i="12"/>
  <c r="H714" i="12"/>
  <c r="H718" i="12"/>
  <c r="H720" i="12"/>
  <c r="H716" i="12"/>
  <c r="H713" i="12"/>
  <c r="G289" i="11"/>
  <c r="G291" i="11"/>
  <c r="G295" i="11"/>
  <c r="G288" i="11"/>
  <c r="G296" i="11"/>
  <c r="G290" i="11"/>
  <c r="G293" i="11"/>
  <c r="G292" i="11"/>
  <c r="G294" i="11"/>
  <c r="G726" i="12"/>
  <c r="G727" i="12"/>
  <c r="G732" i="12"/>
  <c r="G729" i="12"/>
  <c r="G728" i="12"/>
  <c r="G730" i="12"/>
  <c r="G731" i="12"/>
  <c r="G724" i="12"/>
  <c r="G725" i="12"/>
  <c r="M293" i="11"/>
  <c r="M294" i="11"/>
  <c r="M292" i="11"/>
  <c r="M291" i="11"/>
  <c r="M295" i="11"/>
  <c r="M289" i="11"/>
  <c r="M296" i="11"/>
  <c r="M726" i="12"/>
  <c r="M288" i="11"/>
  <c r="M290" i="11"/>
  <c r="M725" i="12"/>
  <c r="M729" i="12"/>
  <c r="M731" i="12"/>
  <c r="M727" i="12"/>
  <c r="M732" i="12"/>
  <c r="M728" i="12"/>
  <c r="M724" i="12"/>
  <c r="M730" i="12"/>
  <c r="J352" i="11"/>
  <c r="J360" i="11"/>
  <c r="O355" i="11"/>
  <c r="P355" i="11"/>
  <c r="M344" i="11"/>
  <c r="V279" i="11"/>
  <c r="V719" i="12"/>
  <c r="V280" i="11"/>
  <c r="V277" i="11"/>
  <c r="V281" i="11"/>
  <c r="V278" i="11"/>
  <c r="V276" i="11"/>
  <c r="V283" i="11"/>
  <c r="V282" i="11"/>
  <c r="V284" i="11"/>
  <c r="V714" i="12"/>
  <c r="V715" i="12"/>
  <c r="V712" i="12"/>
  <c r="V716" i="12"/>
  <c r="V717" i="12"/>
  <c r="V713" i="12"/>
  <c r="V718" i="12"/>
  <c r="V720" i="12"/>
  <c r="L279" i="11"/>
  <c r="L280" i="11"/>
  <c r="L719" i="12"/>
  <c r="L282" i="11"/>
  <c r="L277" i="11"/>
  <c r="L281" i="11"/>
  <c r="L284" i="11"/>
  <c r="L283" i="11"/>
  <c r="L278" i="11"/>
  <c r="L276" i="11"/>
  <c r="L713" i="12"/>
  <c r="L715" i="12"/>
  <c r="L712" i="12"/>
  <c r="L718" i="12"/>
  <c r="L720" i="12"/>
  <c r="L714" i="12"/>
  <c r="L716" i="12"/>
  <c r="L717" i="12"/>
  <c r="S283" i="11"/>
  <c r="S279" i="11"/>
  <c r="S277" i="11"/>
  <c r="S281" i="11"/>
  <c r="S278" i="11"/>
  <c r="S282" i="11"/>
  <c r="S719" i="12"/>
  <c r="S280" i="11"/>
  <c r="S276" i="11"/>
  <c r="S284" i="11"/>
  <c r="S712" i="12"/>
  <c r="S714" i="12"/>
  <c r="S713" i="12"/>
  <c r="S718" i="12"/>
  <c r="S720" i="12"/>
  <c r="S715" i="12"/>
  <c r="S717" i="12"/>
  <c r="S716" i="12"/>
  <c r="T288" i="11"/>
  <c r="T293" i="11"/>
  <c r="T296" i="11"/>
  <c r="T295" i="11"/>
  <c r="T290" i="11"/>
  <c r="T292" i="11"/>
  <c r="T726" i="12"/>
  <c r="T294" i="11"/>
  <c r="T289" i="11"/>
  <c r="T291" i="11"/>
  <c r="T732" i="12"/>
  <c r="T730" i="12"/>
  <c r="T731" i="12"/>
  <c r="T727" i="12"/>
  <c r="T729" i="12"/>
  <c r="T728" i="12"/>
  <c r="T724" i="12"/>
  <c r="T725" i="12"/>
  <c r="L289" i="11"/>
  <c r="L296" i="11"/>
  <c r="L292" i="11"/>
  <c r="L293" i="11"/>
  <c r="L294" i="11"/>
  <c r="L726" i="12"/>
  <c r="L295" i="11"/>
  <c r="L288" i="11"/>
  <c r="L290" i="11"/>
  <c r="L291" i="11"/>
  <c r="L729" i="12"/>
  <c r="L728" i="12"/>
  <c r="L731" i="12"/>
  <c r="L727" i="12"/>
  <c r="L724" i="12"/>
  <c r="L725" i="12"/>
  <c r="L732" i="12"/>
  <c r="L730" i="12"/>
  <c r="I285" i="11"/>
  <c r="F319" i="12"/>
  <c r="F207" i="12"/>
  <c r="E34" i="10"/>
  <c r="E33" i="10"/>
  <c r="O822" i="12"/>
  <c r="M18" i="15" s="1"/>
  <c r="H822" i="12"/>
  <c r="F18" i="15" s="1"/>
  <c r="V822" i="12"/>
  <c r="T18" i="15" s="1"/>
  <c r="D107" i="13"/>
  <c r="M822" i="12"/>
  <c r="K18" i="15" s="1"/>
  <c r="D104" i="13"/>
  <c r="W822" i="12"/>
  <c r="U18" i="15" s="1"/>
  <c r="L822" i="12"/>
  <c r="J18" i="15" s="1"/>
  <c r="U822" i="12"/>
  <c r="S18" i="15" s="1"/>
  <c r="K822" i="12"/>
  <c r="I18" i="15" s="1"/>
  <c r="N822" i="12"/>
  <c r="L18" i="15" s="1"/>
  <c r="J822" i="12"/>
  <c r="H18" i="15" s="1"/>
  <c r="T822" i="12"/>
  <c r="R18" i="15" s="1"/>
  <c r="Q822" i="12"/>
  <c r="O18" i="15" s="1"/>
  <c r="N144" i="7"/>
  <c r="H553" i="12"/>
  <c r="H561" i="12" s="1"/>
  <c r="N553" i="12"/>
  <c r="N561" i="12" s="1"/>
  <c r="P553" i="12"/>
  <c r="P561" i="12" s="1"/>
  <c r="V553" i="12"/>
  <c r="V561" i="12" s="1"/>
  <c r="X553" i="12"/>
  <c r="X561" i="12" s="1"/>
  <c r="W553" i="12"/>
  <c r="W561" i="12" s="1"/>
  <c r="F553" i="12"/>
  <c r="K553" i="12"/>
  <c r="K561" i="12" s="1"/>
  <c r="U553" i="12"/>
  <c r="U561" i="12" s="1"/>
  <c r="Q553" i="12"/>
  <c r="Q561" i="12" s="1"/>
  <c r="T553" i="12"/>
  <c r="T561" i="12" s="1"/>
  <c r="O553" i="12"/>
  <c r="O561" i="12" s="1"/>
  <c r="S553" i="12"/>
  <c r="S561" i="12" s="1"/>
  <c r="G553" i="12"/>
  <c r="G561" i="12" s="1"/>
  <c r="I553" i="12"/>
  <c r="I561" i="12" s="1"/>
  <c r="L553" i="12"/>
  <c r="L561" i="12" s="1"/>
  <c r="M553" i="12"/>
  <c r="M561" i="12" s="1"/>
  <c r="J553" i="12"/>
  <c r="J561" i="12" s="1"/>
  <c r="R553" i="12"/>
  <c r="R561" i="12" s="1"/>
  <c r="E561" i="12"/>
  <c r="X822" i="12"/>
  <c r="V18" i="15" s="1"/>
  <c r="W565" i="12"/>
  <c r="W573" i="12" s="1"/>
  <c r="X565" i="12"/>
  <c r="X573" i="12" s="1"/>
  <c r="J565" i="12"/>
  <c r="J573" i="12" s="1"/>
  <c r="I565" i="12"/>
  <c r="I573" i="12" s="1"/>
  <c r="P565" i="12"/>
  <c r="P573" i="12" s="1"/>
  <c r="V565" i="12"/>
  <c r="V573" i="12" s="1"/>
  <c r="Q565" i="12"/>
  <c r="Q573" i="12" s="1"/>
  <c r="G565" i="12"/>
  <c r="G573" i="12" s="1"/>
  <c r="K565" i="12"/>
  <c r="K573" i="12" s="1"/>
  <c r="R565" i="12"/>
  <c r="R573" i="12" s="1"/>
  <c r="L565" i="12"/>
  <c r="L573" i="12" s="1"/>
  <c r="F565" i="12"/>
  <c r="H565" i="12"/>
  <c r="H573" i="12" s="1"/>
  <c r="U565" i="12"/>
  <c r="U573" i="12" s="1"/>
  <c r="M565" i="12"/>
  <c r="M573" i="12" s="1"/>
  <c r="O565" i="12"/>
  <c r="O573" i="12" s="1"/>
  <c r="T565" i="12"/>
  <c r="T573" i="12" s="1"/>
  <c r="N565" i="12"/>
  <c r="N573" i="12" s="1"/>
  <c r="S565" i="12"/>
  <c r="S573" i="12" s="1"/>
  <c r="I822" i="12"/>
  <c r="G18" i="15" s="1"/>
  <c r="S822" i="12"/>
  <c r="Q18" i="15" s="1"/>
  <c r="E797" i="12"/>
  <c r="W601" i="12"/>
  <c r="W609" i="12" s="1"/>
  <c r="X601" i="12"/>
  <c r="X609" i="12" s="1"/>
  <c r="N601" i="12"/>
  <c r="N609" i="12" s="1"/>
  <c r="U601" i="12"/>
  <c r="U609" i="12" s="1"/>
  <c r="O601" i="12"/>
  <c r="O609" i="12" s="1"/>
  <c r="S601" i="12"/>
  <c r="S609" i="12" s="1"/>
  <c r="G601" i="12"/>
  <c r="G609" i="12" s="1"/>
  <c r="K601" i="12"/>
  <c r="K609" i="12" s="1"/>
  <c r="P601" i="12"/>
  <c r="P609" i="12" s="1"/>
  <c r="V601" i="12"/>
  <c r="V609" i="12" s="1"/>
  <c r="H601" i="12"/>
  <c r="H609" i="12" s="1"/>
  <c r="L601" i="12"/>
  <c r="L609" i="12" s="1"/>
  <c r="Q601" i="12"/>
  <c r="Q609" i="12" s="1"/>
  <c r="I601" i="12"/>
  <c r="I609" i="12" s="1"/>
  <c r="T601" i="12"/>
  <c r="T609" i="12" s="1"/>
  <c r="R601" i="12"/>
  <c r="R609" i="12" s="1"/>
  <c r="M601" i="12"/>
  <c r="M609" i="12" s="1"/>
  <c r="F601" i="12"/>
  <c r="J601" i="12"/>
  <c r="J609" i="12" s="1"/>
  <c r="E609" i="12"/>
  <c r="P822" i="12"/>
  <c r="N18" i="15" s="1"/>
  <c r="J144" i="7"/>
  <c r="L136" i="7"/>
  <c r="S589" i="12"/>
  <c r="S597" i="12" s="1"/>
  <c r="V589" i="12"/>
  <c r="V597" i="12" s="1"/>
  <c r="F589" i="12"/>
  <c r="N589" i="12"/>
  <c r="N597" i="12" s="1"/>
  <c r="T589" i="12"/>
  <c r="T597" i="12" s="1"/>
  <c r="P589" i="12"/>
  <c r="P597" i="12" s="1"/>
  <c r="H589" i="12"/>
  <c r="H597" i="12" s="1"/>
  <c r="X589" i="12"/>
  <c r="X597" i="12" s="1"/>
  <c r="J589" i="12"/>
  <c r="J597" i="12" s="1"/>
  <c r="R589" i="12"/>
  <c r="R597" i="12" s="1"/>
  <c r="U589" i="12"/>
  <c r="U597" i="12" s="1"/>
  <c r="G589" i="12"/>
  <c r="G597" i="12" s="1"/>
  <c r="K589" i="12"/>
  <c r="K597" i="12" s="1"/>
  <c r="M589" i="12"/>
  <c r="M597" i="12" s="1"/>
  <c r="W589" i="12"/>
  <c r="W597" i="12" s="1"/>
  <c r="I589" i="12"/>
  <c r="I597" i="12" s="1"/>
  <c r="O589" i="12"/>
  <c r="O597" i="12" s="1"/>
  <c r="Q589" i="12"/>
  <c r="Q597" i="12" s="1"/>
  <c r="L589" i="12"/>
  <c r="L597" i="12" s="1"/>
  <c r="E597" i="12"/>
  <c r="E829" i="12"/>
  <c r="P661" i="12"/>
  <c r="P669" i="12" s="1"/>
  <c r="X661" i="12"/>
  <c r="X669" i="12" s="1"/>
  <c r="R661" i="12"/>
  <c r="R669" i="12" s="1"/>
  <c r="V661" i="12"/>
  <c r="V669" i="12" s="1"/>
  <c r="O661" i="12"/>
  <c r="O669" i="12" s="1"/>
  <c r="T661" i="12"/>
  <c r="T669" i="12" s="1"/>
  <c r="W661" i="12"/>
  <c r="W669" i="12" s="1"/>
  <c r="H661" i="12"/>
  <c r="H669" i="12" s="1"/>
  <c r="K661" i="12"/>
  <c r="K669" i="12" s="1"/>
  <c r="I661" i="12"/>
  <c r="I669" i="12" s="1"/>
  <c r="M661" i="12"/>
  <c r="M669" i="12" s="1"/>
  <c r="Q661" i="12"/>
  <c r="Q669" i="12" s="1"/>
  <c r="J661" i="12"/>
  <c r="J669" i="12" s="1"/>
  <c r="U661" i="12"/>
  <c r="U669" i="12" s="1"/>
  <c r="S661" i="12"/>
  <c r="S669" i="12" s="1"/>
  <c r="F661" i="12"/>
  <c r="L661" i="12"/>
  <c r="L669" i="12" s="1"/>
  <c r="G661" i="12"/>
  <c r="G669" i="12" s="1"/>
  <c r="N661" i="12"/>
  <c r="N669" i="12" s="1"/>
  <c r="P541" i="12"/>
  <c r="P549" i="12" s="1"/>
  <c r="Q541" i="12"/>
  <c r="Q549" i="12" s="1"/>
  <c r="G541" i="12"/>
  <c r="G549" i="12" s="1"/>
  <c r="I541" i="12"/>
  <c r="I549" i="12" s="1"/>
  <c r="U541" i="12"/>
  <c r="U549" i="12" s="1"/>
  <c r="S541" i="12"/>
  <c r="S549" i="12" s="1"/>
  <c r="O541" i="12"/>
  <c r="O549" i="12" s="1"/>
  <c r="J541" i="12"/>
  <c r="J549" i="12" s="1"/>
  <c r="F541" i="12"/>
  <c r="V541" i="12"/>
  <c r="V549" i="12" s="1"/>
  <c r="K541" i="12"/>
  <c r="K549" i="12" s="1"/>
  <c r="W541" i="12"/>
  <c r="W549" i="12" s="1"/>
  <c r="H541" i="12"/>
  <c r="H549" i="12" s="1"/>
  <c r="R541" i="12"/>
  <c r="R549" i="12" s="1"/>
  <c r="N541" i="12"/>
  <c r="N549" i="12" s="1"/>
  <c r="X541" i="12"/>
  <c r="X549" i="12" s="1"/>
  <c r="L541" i="12"/>
  <c r="L549" i="12" s="1"/>
  <c r="T541" i="12"/>
  <c r="T549" i="12" s="1"/>
  <c r="M541" i="12"/>
  <c r="M549" i="12" s="1"/>
  <c r="P637" i="12"/>
  <c r="P645" i="12" s="1"/>
  <c r="Q637" i="12"/>
  <c r="Q645" i="12" s="1"/>
  <c r="G637" i="12"/>
  <c r="G645" i="12" s="1"/>
  <c r="W637" i="12"/>
  <c r="W645" i="12" s="1"/>
  <c r="N637" i="12"/>
  <c r="N645" i="12" s="1"/>
  <c r="H637" i="12"/>
  <c r="H645" i="12" s="1"/>
  <c r="X637" i="12"/>
  <c r="X645" i="12" s="1"/>
  <c r="L637" i="12"/>
  <c r="L645" i="12" s="1"/>
  <c r="I637" i="12"/>
  <c r="I645" i="12" s="1"/>
  <c r="U637" i="12"/>
  <c r="U645" i="12" s="1"/>
  <c r="T637" i="12"/>
  <c r="T645" i="12" s="1"/>
  <c r="S637" i="12"/>
  <c r="S645" i="12" s="1"/>
  <c r="O637" i="12"/>
  <c r="O645" i="12" s="1"/>
  <c r="J637" i="12"/>
  <c r="J645" i="12" s="1"/>
  <c r="R637" i="12"/>
  <c r="R645" i="12" s="1"/>
  <c r="V637" i="12"/>
  <c r="V645" i="12" s="1"/>
  <c r="K637" i="12"/>
  <c r="K645" i="12" s="1"/>
  <c r="F637" i="12"/>
  <c r="M637" i="12"/>
  <c r="M645" i="12" s="1"/>
  <c r="E645" i="12"/>
  <c r="K144" i="7"/>
  <c r="E669" i="12"/>
  <c r="S625" i="12"/>
  <c r="S633" i="12" s="1"/>
  <c r="X625" i="12"/>
  <c r="X633" i="12" s="1"/>
  <c r="V625" i="12"/>
  <c r="V633" i="12" s="1"/>
  <c r="N625" i="12"/>
  <c r="N633" i="12" s="1"/>
  <c r="J625" i="12"/>
  <c r="J633" i="12" s="1"/>
  <c r="W625" i="12"/>
  <c r="W633" i="12" s="1"/>
  <c r="Q625" i="12"/>
  <c r="Q633" i="12" s="1"/>
  <c r="U625" i="12"/>
  <c r="U633" i="12" s="1"/>
  <c r="O625" i="12"/>
  <c r="O633" i="12" s="1"/>
  <c r="H625" i="12"/>
  <c r="H633" i="12" s="1"/>
  <c r="R625" i="12"/>
  <c r="R633" i="12" s="1"/>
  <c r="F625" i="12"/>
  <c r="P625" i="12"/>
  <c r="P633" i="12" s="1"/>
  <c r="I625" i="12"/>
  <c r="I633" i="12" s="1"/>
  <c r="M625" i="12"/>
  <c r="M633" i="12" s="1"/>
  <c r="L625" i="12"/>
  <c r="L633" i="12" s="1"/>
  <c r="K625" i="12"/>
  <c r="K633" i="12" s="1"/>
  <c r="T625" i="12"/>
  <c r="T633" i="12" s="1"/>
  <c r="G625" i="12"/>
  <c r="G633" i="12" s="1"/>
  <c r="E785" i="12"/>
  <c r="P613" i="12"/>
  <c r="P621" i="12" s="1"/>
  <c r="F613" i="12"/>
  <c r="N613" i="12"/>
  <c r="N621" i="12" s="1"/>
  <c r="H613" i="12"/>
  <c r="H621" i="12" s="1"/>
  <c r="W613" i="12"/>
  <c r="W621" i="12" s="1"/>
  <c r="Q613" i="12"/>
  <c r="Q621" i="12" s="1"/>
  <c r="L613" i="12"/>
  <c r="L621" i="12" s="1"/>
  <c r="G613" i="12"/>
  <c r="G621" i="12" s="1"/>
  <c r="V613" i="12"/>
  <c r="V621" i="12" s="1"/>
  <c r="J613" i="12"/>
  <c r="J621" i="12" s="1"/>
  <c r="O613" i="12"/>
  <c r="O621" i="12" s="1"/>
  <c r="T613" i="12"/>
  <c r="T621" i="12" s="1"/>
  <c r="U613" i="12"/>
  <c r="U621" i="12" s="1"/>
  <c r="I613" i="12"/>
  <c r="I621" i="12" s="1"/>
  <c r="R613" i="12"/>
  <c r="R621" i="12" s="1"/>
  <c r="K613" i="12"/>
  <c r="K621" i="12" s="1"/>
  <c r="S613" i="12"/>
  <c r="S621" i="12" s="1"/>
  <c r="M613" i="12"/>
  <c r="M621" i="12" s="1"/>
  <c r="X613" i="12"/>
  <c r="X621" i="12" s="1"/>
  <c r="E621" i="12"/>
  <c r="R822" i="12"/>
  <c r="P18" i="15" s="1"/>
  <c r="N577" i="12"/>
  <c r="N585" i="12" s="1"/>
  <c r="P577" i="12"/>
  <c r="P585" i="12" s="1"/>
  <c r="V577" i="12"/>
  <c r="V585" i="12" s="1"/>
  <c r="I577" i="12"/>
  <c r="I585" i="12" s="1"/>
  <c r="M577" i="12"/>
  <c r="M585" i="12" s="1"/>
  <c r="X577" i="12"/>
  <c r="X585" i="12" s="1"/>
  <c r="W577" i="12"/>
  <c r="W585" i="12" s="1"/>
  <c r="F577" i="12"/>
  <c r="H577" i="12"/>
  <c r="H585" i="12" s="1"/>
  <c r="J577" i="12"/>
  <c r="J585" i="12" s="1"/>
  <c r="L577" i="12"/>
  <c r="L585" i="12" s="1"/>
  <c r="G577" i="12"/>
  <c r="G585" i="12" s="1"/>
  <c r="O577" i="12"/>
  <c r="O585" i="12" s="1"/>
  <c r="K577" i="12"/>
  <c r="K585" i="12" s="1"/>
  <c r="U577" i="12"/>
  <c r="U585" i="12" s="1"/>
  <c r="Q577" i="12"/>
  <c r="Q585" i="12" s="1"/>
  <c r="R577" i="12"/>
  <c r="R585" i="12" s="1"/>
  <c r="T577" i="12"/>
  <c r="T585" i="12" s="1"/>
  <c r="S577" i="12"/>
  <c r="S585" i="12" s="1"/>
  <c r="E585" i="12"/>
  <c r="V529" i="12"/>
  <c r="V537" i="12" s="1"/>
  <c r="W529" i="12"/>
  <c r="W537" i="12" s="1"/>
  <c r="L529" i="12"/>
  <c r="L537" i="12" s="1"/>
  <c r="P529" i="12"/>
  <c r="P537" i="12" s="1"/>
  <c r="G529" i="12"/>
  <c r="G537" i="12" s="1"/>
  <c r="Q529" i="12"/>
  <c r="Q537" i="12" s="1"/>
  <c r="N529" i="12"/>
  <c r="N537" i="12" s="1"/>
  <c r="H529" i="12"/>
  <c r="H537" i="12" s="1"/>
  <c r="X529" i="12"/>
  <c r="X537" i="12" s="1"/>
  <c r="S529" i="12"/>
  <c r="S537" i="12" s="1"/>
  <c r="U529" i="12"/>
  <c r="U537" i="12" s="1"/>
  <c r="I529" i="12"/>
  <c r="I537" i="12" s="1"/>
  <c r="O529" i="12"/>
  <c r="O537" i="12" s="1"/>
  <c r="M529" i="12"/>
  <c r="M537" i="12" s="1"/>
  <c r="T529" i="12"/>
  <c r="T537" i="12" s="1"/>
  <c r="R529" i="12"/>
  <c r="R537" i="12" s="1"/>
  <c r="F529" i="12"/>
  <c r="K529" i="12"/>
  <c r="K537" i="12" s="1"/>
  <c r="J529" i="12"/>
  <c r="J537" i="12" s="1"/>
  <c r="E537" i="12"/>
  <c r="O649" i="12"/>
  <c r="O657" i="12" s="1"/>
  <c r="P649" i="12"/>
  <c r="P657" i="12" s="1"/>
  <c r="V649" i="12"/>
  <c r="V657" i="12" s="1"/>
  <c r="L649" i="12"/>
  <c r="L657" i="12" s="1"/>
  <c r="M649" i="12"/>
  <c r="M657" i="12" s="1"/>
  <c r="I649" i="12"/>
  <c r="I657" i="12" s="1"/>
  <c r="X649" i="12"/>
  <c r="X657" i="12" s="1"/>
  <c r="S649" i="12"/>
  <c r="S657" i="12" s="1"/>
  <c r="H649" i="12"/>
  <c r="H657" i="12" s="1"/>
  <c r="J649" i="12"/>
  <c r="J657" i="12" s="1"/>
  <c r="R649" i="12"/>
  <c r="R657" i="12" s="1"/>
  <c r="T649" i="12"/>
  <c r="T657" i="12" s="1"/>
  <c r="N649" i="12"/>
  <c r="N657" i="12" s="1"/>
  <c r="K649" i="12"/>
  <c r="K657" i="12" s="1"/>
  <c r="W649" i="12"/>
  <c r="W657" i="12" s="1"/>
  <c r="U649" i="12"/>
  <c r="U657" i="12" s="1"/>
  <c r="F649" i="12"/>
  <c r="G649" i="12"/>
  <c r="G657" i="12" s="1"/>
  <c r="Q649" i="12"/>
  <c r="Q657" i="12" s="1"/>
  <c r="X517" i="12"/>
  <c r="P517" i="12"/>
  <c r="I517" i="12"/>
  <c r="L517" i="12"/>
  <c r="R517" i="12"/>
  <c r="V517" i="12"/>
  <c r="J517" i="12"/>
  <c r="U517" i="12"/>
  <c r="S517" i="12"/>
  <c r="N517" i="12"/>
  <c r="H517" i="12"/>
  <c r="W517" i="12"/>
  <c r="K517" i="12"/>
  <c r="F517" i="12"/>
  <c r="T517" i="12"/>
  <c r="Q517" i="12"/>
  <c r="O517" i="12"/>
  <c r="G517" i="12"/>
  <c r="M517" i="12"/>
  <c r="E525" i="12"/>
  <c r="E268" i="11"/>
  <c r="E266" i="11"/>
  <c r="E271" i="11"/>
  <c r="H151" i="9"/>
  <c r="E267" i="11"/>
  <c r="E270" i="11"/>
  <c r="F34" i="3"/>
  <c r="H135" i="8" s="1"/>
  <c r="E251" i="11"/>
  <c r="E259" i="11" s="1"/>
  <c r="E379" i="11" s="1"/>
  <c r="M85" i="1"/>
  <c r="M87" i="1" s="1"/>
  <c r="E306" i="11"/>
  <c r="E264" i="11"/>
  <c r="E272" i="11"/>
  <c r="I349" i="11"/>
  <c r="E269" i="11"/>
  <c r="O85" i="1"/>
  <c r="O87" i="1" s="1"/>
  <c r="E308" i="11"/>
  <c r="F95" i="9"/>
  <c r="F131" i="9"/>
  <c r="F150" i="9"/>
  <c r="F151" i="9" s="1"/>
  <c r="F134" i="9"/>
  <c r="F125" i="9"/>
  <c r="F127" i="9"/>
  <c r="F132" i="9"/>
  <c r="F130" i="9"/>
  <c r="F124" i="9"/>
  <c r="G144" i="8"/>
  <c r="G144" i="7"/>
  <c r="D40" i="3"/>
  <c r="I95" i="1"/>
  <c r="H94" i="5"/>
  <c r="H95" i="5" s="1"/>
  <c r="L84" i="5"/>
  <c r="H81" i="4"/>
  <c r="V81" i="4" s="1"/>
  <c r="H84" i="4"/>
  <c r="V84" i="4" s="1"/>
  <c r="N84" i="5"/>
  <c r="J85" i="4"/>
  <c r="J87" i="4" s="1"/>
  <c r="J97" i="4" s="1"/>
  <c r="I81" i="5"/>
  <c r="L85" i="4"/>
  <c r="L87" i="4" s="1"/>
  <c r="L97" i="4" s="1"/>
  <c r="K81" i="5"/>
  <c r="N85" i="4"/>
  <c r="N87" i="4" s="1"/>
  <c r="N97" i="4" s="1"/>
  <c r="M81" i="5"/>
  <c r="K85" i="4"/>
  <c r="K87" i="4" s="1"/>
  <c r="K97" i="4" s="1"/>
  <c r="J81" i="5"/>
  <c r="O85" i="4"/>
  <c r="O87" i="4" s="1"/>
  <c r="O97" i="4" s="1"/>
  <c r="N81" i="5"/>
  <c r="G85" i="4"/>
  <c r="F81" i="5"/>
  <c r="M85" i="4"/>
  <c r="M87" i="4" s="1"/>
  <c r="M97" i="4" s="1"/>
  <c r="L81" i="5"/>
  <c r="I85" i="4"/>
  <c r="I87" i="4" s="1"/>
  <c r="I97" i="4" s="1"/>
  <c r="H81" i="5"/>
  <c r="G78" i="5"/>
  <c r="E67" i="5"/>
  <c r="E78" i="5" s="1"/>
  <c r="G697" i="12" l="1"/>
  <c r="AA320" i="11"/>
  <c r="Q697" i="12"/>
  <c r="D224" i="18"/>
  <c r="AA694" i="12"/>
  <c r="H697" i="12"/>
  <c r="Q224" i="18"/>
  <c r="AA688" i="12"/>
  <c r="E224" i="18"/>
  <c r="AA692" i="12"/>
  <c r="N95" i="1"/>
  <c r="E371" i="11"/>
  <c r="M95" i="1"/>
  <c r="M97" i="1" s="1"/>
  <c r="E370" i="11"/>
  <c r="G143" i="9"/>
  <c r="G144" i="9" s="1"/>
  <c r="O697" i="12"/>
  <c r="J94" i="5"/>
  <c r="J95" i="5" s="1"/>
  <c r="E368" i="11"/>
  <c r="G95" i="1"/>
  <c r="E364" i="11"/>
  <c r="I94" i="5"/>
  <c r="I95" i="5" s="1"/>
  <c r="E367" i="11"/>
  <c r="N94" i="5"/>
  <c r="N95" i="5" s="1"/>
  <c r="E372" i="11"/>
  <c r="L95" i="1"/>
  <c r="E369" i="11"/>
  <c r="K697" i="12"/>
  <c r="J697" i="12"/>
  <c r="M325" i="11"/>
  <c r="R697" i="12"/>
  <c r="V697" i="12"/>
  <c r="N224" i="18"/>
  <c r="T224" i="18"/>
  <c r="L697" i="12"/>
  <c r="S697" i="12"/>
  <c r="L224" i="18"/>
  <c r="S224" i="18"/>
  <c r="T697" i="12"/>
  <c r="G224" i="18"/>
  <c r="G325" i="11"/>
  <c r="O224" i="18"/>
  <c r="I84" i="5"/>
  <c r="I85" i="5" s="1"/>
  <c r="I87" i="5" s="1"/>
  <c r="M224" i="18"/>
  <c r="AA689" i="12"/>
  <c r="L325" i="11"/>
  <c r="I697" i="12"/>
  <c r="R224" i="18"/>
  <c r="F697" i="12"/>
  <c r="C224" i="18"/>
  <c r="M697" i="12"/>
  <c r="P697" i="12"/>
  <c r="R325" i="11"/>
  <c r="I224" i="18"/>
  <c r="F224" i="18"/>
  <c r="J325" i="11"/>
  <c r="AA695" i="12"/>
  <c r="AA690" i="12"/>
  <c r="P224" i="18"/>
  <c r="H224" i="18"/>
  <c r="U697" i="12"/>
  <c r="U224" i="18"/>
  <c r="W325" i="11"/>
  <c r="X697" i="12"/>
  <c r="K224" i="18"/>
  <c r="J224" i="18"/>
  <c r="N697" i="12"/>
  <c r="AA691" i="12"/>
  <c r="W697" i="12"/>
  <c r="P325" i="11"/>
  <c r="N325" i="11"/>
  <c r="F325" i="11"/>
  <c r="K325" i="11"/>
  <c r="H325" i="11"/>
  <c r="O325" i="11"/>
  <c r="X325" i="11"/>
  <c r="S325" i="11"/>
  <c r="AA323" i="11"/>
  <c r="N143" i="9"/>
  <c r="N144" i="9" s="1"/>
  <c r="N144" i="8"/>
  <c r="V325" i="11"/>
  <c r="U325" i="11"/>
  <c r="AA324" i="11"/>
  <c r="K94" i="5"/>
  <c r="K95" i="5" s="1"/>
  <c r="T325" i="11"/>
  <c r="Q325" i="11"/>
  <c r="AA322" i="11"/>
  <c r="I325" i="11"/>
  <c r="I85" i="1"/>
  <c r="I87" i="1" s="1"/>
  <c r="I97" i="1" s="1"/>
  <c r="H84" i="5"/>
  <c r="H85" i="5" s="1"/>
  <c r="H87" i="5" s="1"/>
  <c r="H97" i="5" s="1"/>
  <c r="AA319" i="11"/>
  <c r="Q349" i="11"/>
  <c r="F94" i="5"/>
  <c r="F95" i="5" s="1"/>
  <c r="H361" i="11"/>
  <c r="M84" i="5"/>
  <c r="M85" i="5" s="1"/>
  <c r="M87" i="5" s="1"/>
  <c r="M143" i="9"/>
  <c r="M144" i="9" s="1"/>
  <c r="M94" i="5"/>
  <c r="M95" i="5" s="1"/>
  <c r="E307" i="11"/>
  <c r="L94" i="5"/>
  <c r="L95" i="5" s="1"/>
  <c r="E304" i="11"/>
  <c r="J84" i="5"/>
  <c r="J85" i="5" s="1"/>
  <c r="J87" i="5" s="1"/>
  <c r="E742" i="12"/>
  <c r="E741" i="12"/>
  <c r="L143" i="9"/>
  <c r="L144" i="9" s="1"/>
  <c r="J143" i="9"/>
  <c r="J144" i="9" s="1"/>
  <c r="I143" i="9"/>
  <c r="I144" i="9" s="1"/>
  <c r="E679" i="12"/>
  <c r="T361" i="11"/>
  <c r="M135" i="9"/>
  <c r="M136" i="9" s="1"/>
  <c r="U361" i="11"/>
  <c r="L85" i="1"/>
  <c r="L87" i="1" s="1"/>
  <c r="N135" i="9"/>
  <c r="N136" i="9" s="1"/>
  <c r="K135" i="9"/>
  <c r="K136" i="9" s="1"/>
  <c r="E305" i="11"/>
  <c r="M136" i="8"/>
  <c r="M155" i="8" s="1"/>
  <c r="N136" i="8"/>
  <c r="I144" i="8"/>
  <c r="I155" i="8" s="1"/>
  <c r="L135" i="9"/>
  <c r="L136" i="9" s="1"/>
  <c r="L136" i="8"/>
  <c r="L155" i="8" s="1"/>
  <c r="L361" i="11"/>
  <c r="E676" i="12"/>
  <c r="E678" i="12"/>
  <c r="J349" i="11"/>
  <c r="X349" i="11"/>
  <c r="Q361" i="11"/>
  <c r="J144" i="8"/>
  <c r="J155" i="8" s="1"/>
  <c r="K95" i="1"/>
  <c r="K97" i="1" s="1"/>
  <c r="S349" i="11"/>
  <c r="S361" i="11"/>
  <c r="L349" i="11"/>
  <c r="K361" i="11"/>
  <c r="E672" i="12"/>
  <c r="J85" i="1"/>
  <c r="J87" i="1" s="1"/>
  <c r="K144" i="8"/>
  <c r="K155" i="8" s="1"/>
  <c r="I135" i="9"/>
  <c r="I136" i="9" s="1"/>
  <c r="V349" i="11"/>
  <c r="N349" i="11"/>
  <c r="F349" i="11"/>
  <c r="G349" i="11"/>
  <c r="J95" i="1"/>
  <c r="F84" i="5"/>
  <c r="F85" i="5" s="1"/>
  <c r="F87" i="5" s="1"/>
  <c r="G85" i="1"/>
  <c r="G87" i="1" s="1"/>
  <c r="N155" i="7"/>
  <c r="K85" i="5"/>
  <c r="K87" i="5" s="1"/>
  <c r="J135" i="9"/>
  <c r="J136" i="9" s="1"/>
  <c r="J155" i="9" s="1"/>
  <c r="E675" i="12"/>
  <c r="E674" i="12"/>
  <c r="O135" i="9"/>
  <c r="O136" i="9" s="1"/>
  <c r="E738" i="12"/>
  <c r="I155" i="7"/>
  <c r="L155" i="7"/>
  <c r="E680" i="12"/>
  <c r="M155" i="7"/>
  <c r="K155" i="7"/>
  <c r="K143" i="9"/>
  <c r="K144" i="9" s="1"/>
  <c r="G135" i="9"/>
  <c r="G136" i="9" s="1"/>
  <c r="J155" i="7"/>
  <c r="O143" i="9"/>
  <c r="O144" i="9" s="1"/>
  <c r="H143" i="8"/>
  <c r="V143" i="8" s="1"/>
  <c r="E744" i="12"/>
  <c r="H84" i="1"/>
  <c r="G84" i="5" s="1"/>
  <c r="D34" i="3"/>
  <c r="H94" i="1"/>
  <c r="O155" i="7"/>
  <c r="H135" i="7"/>
  <c r="V135" i="7" s="1"/>
  <c r="O95" i="1"/>
  <c r="O97" i="1" s="1"/>
  <c r="H143" i="7"/>
  <c r="V143" i="7" s="1"/>
  <c r="V135" i="8"/>
  <c r="G87" i="4"/>
  <c r="G361" i="11"/>
  <c r="U349" i="11"/>
  <c r="X361" i="11"/>
  <c r="H349" i="11"/>
  <c r="M361" i="11"/>
  <c r="C10" i="18"/>
  <c r="C32" i="18" s="1"/>
  <c r="AA345" i="11"/>
  <c r="AA344" i="11"/>
  <c r="W349" i="11"/>
  <c r="R349" i="11"/>
  <c r="N361" i="11"/>
  <c r="W361" i="11"/>
  <c r="AA340" i="11"/>
  <c r="AA343" i="11"/>
  <c r="AA346" i="11"/>
  <c r="R361" i="11"/>
  <c r="AA649" i="12"/>
  <c r="K349" i="11"/>
  <c r="AA352" i="11"/>
  <c r="O349" i="11"/>
  <c r="AA341" i="11"/>
  <c r="AA348" i="11"/>
  <c r="AA353" i="11"/>
  <c r="P349" i="11"/>
  <c r="AA359" i="11"/>
  <c r="I361" i="11"/>
  <c r="D227" i="18"/>
  <c r="P227" i="18"/>
  <c r="AA729" i="12"/>
  <c r="M227" i="18"/>
  <c r="J361" i="11"/>
  <c r="T349" i="11"/>
  <c r="G525" i="12"/>
  <c r="D212" i="18"/>
  <c r="N525" i="12"/>
  <c r="K212" i="18"/>
  <c r="P525" i="12"/>
  <c r="M212" i="18"/>
  <c r="AA637" i="12"/>
  <c r="AA661" i="12"/>
  <c r="I227" i="18"/>
  <c r="Q227" i="18"/>
  <c r="P226" i="18"/>
  <c r="I226" i="18"/>
  <c r="K226" i="18"/>
  <c r="AA720" i="12"/>
  <c r="AA719" i="12"/>
  <c r="J226" i="18"/>
  <c r="C227" i="18"/>
  <c r="AA724" i="12"/>
  <c r="AA296" i="11"/>
  <c r="K227" i="18"/>
  <c r="H525" i="12"/>
  <c r="E212" i="18"/>
  <c r="R226" i="18"/>
  <c r="AA715" i="12"/>
  <c r="AA283" i="11"/>
  <c r="AA276" i="11"/>
  <c r="AA727" i="12"/>
  <c r="AA288" i="11"/>
  <c r="L226" i="18"/>
  <c r="T227" i="18"/>
  <c r="F227" i="18"/>
  <c r="G226" i="18"/>
  <c r="AA714" i="12"/>
  <c r="X525" i="12"/>
  <c r="U212" i="18"/>
  <c r="Q525" i="12"/>
  <c r="N212" i="18"/>
  <c r="AA577" i="12"/>
  <c r="S226" i="18"/>
  <c r="U227" i="18"/>
  <c r="AA718" i="12"/>
  <c r="AA280" i="11"/>
  <c r="AA277" i="11"/>
  <c r="AA731" i="12"/>
  <c r="AA289" i="11"/>
  <c r="L227" i="18"/>
  <c r="T226" i="18"/>
  <c r="AA342" i="11"/>
  <c r="M525" i="12"/>
  <c r="J212" i="18"/>
  <c r="AA589" i="12"/>
  <c r="AA347" i="11"/>
  <c r="S525" i="12"/>
  <c r="P212" i="18"/>
  <c r="U525" i="12"/>
  <c r="R212" i="18"/>
  <c r="T525" i="12"/>
  <c r="Q212" i="18"/>
  <c r="J525" i="12"/>
  <c r="G212" i="18"/>
  <c r="AA625" i="12"/>
  <c r="AA565" i="12"/>
  <c r="AA717" i="12"/>
  <c r="AA284" i="11"/>
  <c r="AA732" i="12"/>
  <c r="AA295" i="11"/>
  <c r="N227" i="18"/>
  <c r="AA9" i="16"/>
  <c r="AA357" i="11"/>
  <c r="AA355" i="11"/>
  <c r="AA281" i="11"/>
  <c r="AA726" i="12"/>
  <c r="AA517" i="12"/>
  <c r="C212" i="18"/>
  <c r="AA713" i="12"/>
  <c r="AA282" i="11"/>
  <c r="AA725" i="12"/>
  <c r="AA290" i="11"/>
  <c r="Q226" i="18"/>
  <c r="M226" i="18"/>
  <c r="O226" i="18"/>
  <c r="E227" i="18"/>
  <c r="R227" i="18"/>
  <c r="U226" i="18"/>
  <c r="AA360" i="11"/>
  <c r="I525" i="12"/>
  <c r="F212" i="18"/>
  <c r="O525" i="12"/>
  <c r="L212" i="18"/>
  <c r="V525" i="12"/>
  <c r="S212" i="18"/>
  <c r="S12" i="18" s="1"/>
  <c r="AA541" i="12"/>
  <c r="D226" i="18"/>
  <c r="F361" i="11"/>
  <c r="K525" i="12"/>
  <c r="H212" i="18"/>
  <c r="R525" i="12"/>
  <c r="O212" i="18"/>
  <c r="AA529" i="12"/>
  <c r="AA613" i="12"/>
  <c r="AA553" i="12"/>
  <c r="J227" i="18"/>
  <c r="H227" i="18"/>
  <c r="AA716" i="12"/>
  <c r="AA279" i="11"/>
  <c r="O227" i="18"/>
  <c r="AA728" i="12"/>
  <c r="AA291" i="11"/>
  <c r="AA292" i="11"/>
  <c r="N226" i="18"/>
  <c r="AA358" i="11"/>
  <c r="W525" i="12"/>
  <c r="T212" i="18"/>
  <c r="L525" i="12"/>
  <c r="I212" i="18"/>
  <c r="AA601" i="12"/>
  <c r="E226" i="18"/>
  <c r="G227" i="18"/>
  <c r="C226" i="18"/>
  <c r="AA712" i="12"/>
  <c r="AA278" i="11"/>
  <c r="AA730" i="12"/>
  <c r="AA294" i="11"/>
  <c r="AA293" i="11"/>
  <c r="H226" i="18"/>
  <c r="AA354" i="11"/>
  <c r="AA356" i="11"/>
  <c r="M733" i="12"/>
  <c r="M297" i="11"/>
  <c r="U285" i="11"/>
  <c r="G721" i="12"/>
  <c r="M349" i="11"/>
  <c r="T721" i="12"/>
  <c r="P721" i="12"/>
  <c r="R721" i="12"/>
  <c r="R285" i="11"/>
  <c r="H733" i="12"/>
  <c r="O361" i="11"/>
  <c r="Q733" i="12"/>
  <c r="P361" i="11"/>
  <c r="N297" i="11"/>
  <c r="L297" i="11"/>
  <c r="H721" i="12"/>
  <c r="K733" i="12"/>
  <c r="R733" i="12"/>
  <c r="O297" i="11"/>
  <c r="Q721" i="12"/>
  <c r="U733" i="12"/>
  <c r="U297" i="11"/>
  <c r="X721" i="12"/>
  <c r="L733" i="12"/>
  <c r="T733" i="12"/>
  <c r="T297" i="11"/>
  <c r="S721" i="12"/>
  <c r="L721" i="12"/>
  <c r="V285" i="11"/>
  <c r="G733" i="12"/>
  <c r="J733" i="12"/>
  <c r="N285" i="11"/>
  <c r="F721" i="12"/>
  <c r="K721" i="12"/>
  <c r="J285" i="11"/>
  <c r="N97" i="1"/>
  <c r="J297" i="11"/>
  <c r="S733" i="12"/>
  <c r="M285" i="11"/>
  <c r="P733" i="12"/>
  <c r="P297" i="11"/>
  <c r="X285" i="11"/>
  <c r="S285" i="11"/>
  <c r="V721" i="12"/>
  <c r="U721" i="12"/>
  <c r="S297" i="11"/>
  <c r="N721" i="12"/>
  <c r="M721" i="12"/>
  <c r="R297" i="11"/>
  <c r="F733" i="12"/>
  <c r="N733" i="12"/>
  <c r="L285" i="11"/>
  <c r="X733" i="12"/>
  <c r="X297" i="11"/>
  <c r="K297" i="11"/>
  <c r="F285" i="11"/>
  <c r="F297" i="11"/>
  <c r="P285" i="11"/>
  <c r="O721" i="12"/>
  <c r="W733" i="12"/>
  <c r="W297" i="11"/>
  <c r="I733" i="12"/>
  <c r="K285" i="11"/>
  <c r="G285" i="11"/>
  <c r="T285" i="11"/>
  <c r="O285" i="11"/>
  <c r="O733" i="12"/>
  <c r="W721" i="12"/>
  <c r="I297" i="11"/>
  <c r="Q285" i="11"/>
  <c r="J721" i="12"/>
  <c r="G297" i="11"/>
  <c r="H285" i="11"/>
  <c r="W285" i="11"/>
  <c r="H297" i="11"/>
  <c r="Q297" i="11"/>
  <c r="F669" i="12"/>
  <c r="AA669" i="12" s="1"/>
  <c r="F657" i="12"/>
  <c r="AA657" i="12" s="1"/>
  <c r="F645" i="12"/>
  <c r="AA645" i="12" s="1"/>
  <c r="F633" i="12"/>
  <c r="AA633" i="12" s="1"/>
  <c r="F621" i="12"/>
  <c r="AA621" i="12" s="1"/>
  <c r="F609" i="12"/>
  <c r="AA609" i="12" s="1"/>
  <c r="F597" i="12"/>
  <c r="AA597" i="12" s="1"/>
  <c r="F585" i="12"/>
  <c r="AA585" i="12" s="1"/>
  <c r="F573" i="12"/>
  <c r="AA573" i="12" s="1"/>
  <c r="F561" i="12"/>
  <c r="AA561" i="12" s="1"/>
  <c r="F549" i="12"/>
  <c r="AA549" i="12" s="1"/>
  <c r="F537" i="12"/>
  <c r="AA537" i="12" s="1"/>
  <c r="F525" i="12"/>
  <c r="F822" i="12"/>
  <c r="D18" i="15" s="1"/>
  <c r="E799" i="12"/>
  <c r="O155" i="8"/>
  <c r="E265" i="11"/>
  <c r="E273" i="11" s="1"/>
  <c r="H136" i="8"/>
  <c r="G155" i="7"/>
  <c r="G155" i="8"/>
  <c r="H85" i="4"/>
  <c r="H87" i="4" s="1"/>
  <c r="H97" i="4" s="1"/>
  <c r="N85" i="5"/>
  <c r="N87" i="5" s="1"/>
  <c r="N97" i="5" s="1"/>
  <c r="L85" i="5"/>
  <c r="L87" i="5" s="1"/>
  <c r="G81" i="5"/>
  <c r="E81" i="5" s="1"/>
  <c r="G155" i="9" l="1"/>
  <c r="I97" i="5"/>
  <c r="L97" i="1"/>
  <c r="J97" i="5"/>
  <c r="G97" i="1"/>
  <c r="G94" i="5"/>
  <c r="G95" i="5" s="1"/>
  <c r="E365" i="11"/>
  <c r="E373" i="11" s="1"/>
  <c r="E375" i="11" s="1"/>
  <c r="E382" i="11" s="1"/>
  <c r="N155" i="9"/>
  <c r="N155" i="8"/>
  <c r="AA697" i="12"/>
  <c r="K97" i="5"/>
  <c r="AA325" i="11"/>
  <c r="M155" i="9"/>
  <c r="I12" i="18"/>
  <c r="L97" i="5"/>
  <c r="I155" i="9"/>
  <c r="M97" i="5"/>
  <c r="H143" i="9"/>
  <c r="H144" i="9" s="1"/>
  <c r="H144" i="8"/>
  <c r="V144" i="8" s="1"/>
  <c r="O155" i="9"/>
  <c r="L155" i="9"/>
  <c r="H135" i="9"/>
  <c r="F135" i="9" s="1"/>
  <c r="F136" i="9" s="1"/>
  <c r="E673" i="12"/>
  <c r="E681" i="12" s="1"/>
  <c r="E683" i="12" s="1"/>
  <c r="E826" i="12" s="1"/>
  <c r="H136" i="7"/>
  <c r="V136" i="7" s="1"/>
  <c r="V84" i="1"/>
  <c r="E301" i="11"/>
  <c r="E309" i="11" s="1"/>
  <c r="E311" i="11" s="1"/>
  <c r="E380" i="11" s="1"/>
  <c r="E381" i="11" s="1"/>
  <c r="K155" i="9"/>
  <c r="H85" i="1"/>
  <c r="H87" i="1" s="1"/>
  <c r="V87" i="1" s="1"/>
  <c r="J97" i="1"/>
  <c r="V136" i="8"/>
  <c r="C12" i="18"/>
  <c r="D12" i="18"/>
  <c r="F97" i="5"/>
  <c r="H95" i="1"/>
  <c r="Q12" i="18"/>
  <c r="V94" i="1"/>
  <c r="E737" i="12"/>
  <c r="E745" i="12" s="1"/>
  <c r="E747" i="12" s="1"/>
  <c r="E827" i="12" s="1"/>
  <c r="H144" i="7"/>
  <c r="V144" i="7" s="1"/>
  <c r="V85" i="4"/>
  <c r="G97" i="4"/>
  <c r="V97" i="4" s="1"/>
  <c r="V87" i="4"/>
  <c r="T12" i="18"/>
  <c r="M12" i="18"/>
  <c r="L12" i="18"/>
  <c r="AA349" i="11"/>
  <c r="P12" i="18"/>
  <c r="F12" i="18"/>
  <c r="R12" i="18"/>
  <c r="AA285" i="11"/>
  <c r="AA721" i="12"/>
  <c r="O12" i="18"/>
  <c r="H12" i="18"/>
  <c r="J12" i="18"/>
  <c r="K12" i="18"/>
  <c r="AA361" i="11"/>
  <c r="G12" i="18"/>
  <c r="AA525" i="12"/>
  <c r="N12" i="18"/>
  <c r="E12" i="18"/>
  <c r="AA297" i="11"/>
  <c r="AA733" i="12"/>
  <c r="U12" i="18"/>
  <c r="C18" i="15"/>
  <c r="E828" i="12"/>
  <c r="G85" i="5"/>
  <c r="G87" i="5" s="1"/>
  <c r="E84" i="5"/>
  <c r="E85" i="5" s="1"/>
  <c r="E87" i="5" s="1"/>
  <c r="F143" i="9" l="1"/>
  <c r="F144" i="9" s="1"/>
  <c r="E94" i="5"/>
  <c r="E95" i="5" s="1"/>
  <c r="E97" i="5" s="1"/>
  <c r="G97" i="5"/>
  <c r="E383" i="11"/>
  <c r="H155" i="8"/>
  <c r="H136" i="9"/>
  <c r="H155" i="9" s="1"/>
  <c r="V85" i="1"/>
  <c r="H97" i="1"/>
  <c r="V97" i="1" s="1"/>
  <c r="H155" i="7"/>
  <c r="E830" i="12"/>
  <c r="P109" i="13"/>
  <c r="N109" i="13"/>
  <c r="F109" i="13"/>
  <c r="E816" i="12"/>
  <c r="F155" i="9"/>
  <c r="D100" i="13" l="1"/>
  <c r="E101" i="13" s="1"/>
  <c r="F32" i="10" s="1"/>
  <c r="F10" i="17" s="1"/>
  <c r="F8" i="16" l="1"/>
  <c r="F11" i="17"/>
  <c r="F11" i="16"/>
  <c r="F707" i="12"/>
  <c r="F708" i="12"/>
  <c r="F700" i="12"/>
  <c r="F704" i="12"/>
  <c r="F703" i="12"/>
  <c r="F702" i="12"/>
  <c r="F701" i="12"/>
  <c r="F705" i="12"/>
  <c r="F706" i="12"/>
  <c r="F333" i="11"/>
  <c r="F334" i="11"/>
  <c r="F335" i="11"/>
  <c r="F330" i="11"/>
  <c r="F331" i="11"/>
  <c r="F329" i="11"/>
  <c r="F328" i="11"/>
  <c r="F332" i="11"/>
  <c r="F336" i="11"/>
  <c r="F271" i="11"/>
  <c r="F266" i="11"/>
  <c r="F264" i="11"/>
  <c r="F267" i="11"/>
  <c r="F270" i="11"/>
  <c r="F268" i="11"/>
  <c r="F272" i="11"/>
  <c r="F269" i="11"/>
  <c r="F265" i="11"/>
  <c r="U101" i="13"/>
  <c r="V32" i="10" s="1"/>
  <c r="V10" i="17" s="1"/>
  <c r="G101" i="13"/>
  <c r="H32" i="10" s="1"/>
  <c r="H10" i="17" s="1"/>
  <c r="N101" i="13"/>
  <c r="O32" i="10" s="1"/>
  <c r="O10" i="17" s="1"/>
  <c r="L101" i="13"/>
  <c r="M32" i="10" s="1"/>
  <c r="M10" i="17" s="1"/>
  <c r="I101" i="13"/>
  <c r="J32" i="10" s="1"/>
  <c r="J10" i="17" s="1"/>
  <c r="Q101" i="13"/>
  <c r="R32" i="10" s="1"/>
  <c r="R10" i="17" s="1"/>
  <c r="T101" i="13"/>
  <c r="U32" i="10" s="1"/>
  <c r="U10" i="17" s="1"/>
  <c r="M101" i="13"/>
  <c r="N32" i="10" s="1"/>
  <c r="N10" i="17" s="1"/>
  <c r="S101" i="13"/>
  <c r="T32" i="10" s="1"/>
  <c r="T10" i="17" s="1"/>
  <c r="P101" i="13"/>
  <c r="Q32" i="10" s="1"/>
  <c r="Q10" i="17" s="1"/>
  <c r="O101" i="13"/>
  <c r="P32" i="10" s="1"/>
  <c r="P10" i="17" s="1"/>
  <c r="H101" i="13"/>
  <c r="I32" i="10" s="1"/>
  <c r="I10" i="17" s="1"/>
  <c r="J101" i="13"/>
  <c r="K32" i="10" s="1"/>
  <c r="K10" i="17" s="1"/>
  <c r="K101" i="13"/>
  <c r="L32" i="10" s="1"/>
  <c r="L10" i="17" s="1"/>
  <c r="R101" i="13"/>
  <c r="S32" i="10" s="1"/>
  <c r="S10" i="17" s="1"/>
  <c r="W101" i="13"/>
  <c r="X32" i="10" s="1"/>
  <c r="X10" i="17" s="1"/>
  <c r="F101" i="13"/>
  <c r="G32" i="10" s="1"/>
  <c r="G10" i="17" s="1"/>
  <c r="V101" i="13"/>
  <c r="W32" i="10" s="1"/>
  <c r="W10" i="17" s="1"/>
  <c r="AA10" i="17" l="1"/>
  <c r="C225" i="18"/>
  <c r="C11" i="18" s="1"/>
  <c r="S11" i="16"/>
  <c r="S11" i="17"/>
  <c r="S8" i="16"/>
  <c r="G11" i="16"/>
  <c r="G8" i="16"/>
  <c r="G11" i="17"/>
  <c r="T11" i="17"/>
  <c r="T11" i="16"/>
  <c r="T8" i="16"/>
  <c r="V11" i="16"/>
  <c r="V8" i="16"/>
  <c r="V11" i="17"/>
  <c r="N11" i="16"/>
  <c r="N8" i="16"/>
  <c r="N11" i="17"/>
  <c r="R11" i="17"/>
  <c r="R11" i="16"/>
  <c r="R8" i="16"/>
  <c r="K8" i="16"/>
  <c r="K11" i="16"/>
  <c r="K11" i="17"/>
  <c r="J11" i="17"/>
  <c r="J8" i="16"/>
  <c r="J11" i="16"/>
  <c r="X8" i="16"/>
  <c r="X11" i="16"/>
  <c r="X11" i="17"/>
  <c r="M8" i="16"/>
  <c r="M11" i="17"/>
  <c r="M11" i="16"/>
  <c r="U8" i="16"/>
  <c r="U11" i="17"/>
  <c r="U11" i="16"/>
  <c r="I8" i="16"/>
  <c r="I11" i="16"/>
  <c r="I11" i="17"/>
  <c r="P8" i="16"/>
  <c r="P11" i="16"/>
  <c r="P11" i="17"/>
  <c r="O8" i="16"/>
  <c r="O11" i="16"/>
  <c r="O11" i="17"/>
  <c r="F13" i="16"/>
  <c r="L11" i="16"/>
  <c r="L11" i="17"/>
  <c r="L8" i="16"/>
  <c r="W8" i="16"/>
  <c r="W11" i="16"/>
  <c r="W11" i="17"/>
  <c r="Q11" i="16"/>
  <c r="Q8" i="16"/>
  <c r="Q11" i="17"/>
  <c r="H8" i="16"/>
  <c r="H11" i="16"/>
  <c r="H11" i="17"/>
  <c r="W704" i="12"/>
  <c r="W703" i="12"/>
  <c r="W700" i="12"/>
  <c r="W708" i="12"/>
  <c r="W707" i="12"/>
  <c r="W701" i="12"/>
  <c r="W705" i="12"/>
  <c r="W706" i="12"/>
  <c r="W702" i="12"/>
  <c r="W330" i="11"/>
  <c r="W332" i="11"/>
  <c r="W328" i="11"/>
  <c r="W329" i="11"/>
  <c r="W336" i="11"/>
  <c r="W334" i="11"/>
  <c r="W331" i="11"/>
  <c r="W333" i="11"/>
  <c r="W335" i="11"/>
  <c r="W268" i="11"/>
  <c r="W267" i="11"/>
  <c r="W269" i="11"/>
  <c r="W266" i="11"/>
  <c r="W264" i="11"/>
  <c r="W270" i="11"/>
  <c r="W272" i="11"/>
  <c r="W271" i="11"/>
  <c r="W265" i="11"/>
  <c r="Q704" i="12"/>
  <c r="Q700" i="12"/>
  <c r="Q708" i="12"/>
  <c r="Q707" i="12"/>
  <c r="Q703" i="12"/>
  <c r="Q705" i="12"/>
  <c r="Q701" i="12"/>
  <c r="Q706" i="12"/>
  <c r="Q702" i="12"/>
  <c r="Q336" i="11"/>
  <c r="Q334" i="11"/>
  <c r="Q332" i="11"/>
  <c r="Q328" i="11"/>
  <c r="Q330" i="11"/>
  <c r="Q335" i="11"/>
  <c r="Q333" i="11"/>
  <c r="Q331" i="11"/>
  <c r="Q329" i="11"/>
  <c r="Q264" i="11"/>
  <c r="Q270" i="11"/>
  <c r="Q266" i="11"/>
  <c r="Q269" i="11"/>
  <c r="Q268" i="11"/>
  <c r="Q272" i="11"/>
  <c r="Q267" i="11"/>
  <c r="Q271" i="11"/>
  <c r="Q265" i="11"/>
  <c r="H700" i="12"/>
  <c r="H703" i="12"/>
  <c r="H707" i="12"/>
  <c r="H708" i="12"/>
  <c r="H704" i="12"/>
  <c r="H701" i="12"/>
  <c r="H706" i="12"/>
  <c r="H702" i="12"/>
  <c r="H705" i="12"/>
  <c r="H332" i="11"/>
  <c r="H331" i="11"/>
  <c r="H330" i="11"/>
  <c r="H333" i="11"/>
  <c r="H336" i="11"/>
  <c r="H329" i="11"/>
  <c r="H335" i="11"/>
  <c r="H334" i="11"/>
  <c r="H328" i="11"/>
  <c r="H267" i="11"/>
  <c r="H269" i="11"/>
  <c r="H270" i="11"/>
  <c r="H272" i="11"/>
  <c r="H266" i="11"/>
  <c r="H268" i="11"/>
  <c r="H264" i="11"/>
  <c r="H271" i="11"/>
  <c r="H265" i="11"/>
  <c r="F337" i="11"/>
  <c r="T707" i="12"/>
  <c r="T704" i="12"/>
  <c r="T708" i="12"/>
  <c r="T700" i="12"/>
  <c r="T703" i="12"/>
  <c r="T701" i="12"/>
  <c r="T702" i="12"/>
  <c r="T705" i="12"/>
  <c r="T706" i="12"/>
  <c r="T336" i="11"/>
  <c r="T330" i="11"/>
  <c r="T334" i="11"/>
  <c r="T335" i="11"/>
  <c r="T329" i="11"/>
  <c r="T332" i="11"/>
  <c r="T333" i="11"/>
  <c r="T331" i="11"/>
  <c r="T328" i="11"/>
  <c r="T266" i="11"/>
  <c r="T269" i="11"/>
  <c r="T267" i="11"/>
  <c r="T268" i="11"/>
  <c r="T270" i="11"/>
  <c r="T272" i="11"/>
  <c r="T264" i="11"/>
  <c r="T271" i="11"/>
  <c r="T265" i="11"/>
  <c r="O700" i="12"/>
  <c r="O708" i="12"/>
  <c r="O704" i="12"/>
  <c r="O707" i="12"/>
  <c r="O703" i="12"/>
  <c r="O705" i="12"/>
  <c r="O706" i="12"/>
  <c r="O702" i="12"/>
  <c r="O701" i="12"/>
  <c r="O329" i="11"/>
  <c r="O332" i="11"/>
  <c r="O333" i="11"/>
  <c r="O336" i="11"/>
  <c r="O335" i="11"/>
  <c r="O328" i="11"/>
  <c r="O330" i="11"/>
  <c r="O334" i="11"/>
  <c r="O331" i="11"/>
  <c r="O267" i="11"/>
  <c r="O272" i="11"/>
  <c r="O266" i="11"/>
  <c r="O264" i="11"/>
  <c r="O270" i="11"/>
  <c r="O271" i="11"/>
  <c r="O269" i="11"/>
  <c r="O268" i="11"/>
  <c r="O265" i="11"/>
  <c r="G700" i="12"/>
  <c r="G708" i="12"/>
  <c r="G707" i="12"/>
  <c r="G703" i="12"/>
  <c r="G704" i="12"/>
  <c r="G701" i="12"/>
  <c r="G705" i="12"/>
  <c r="G706" i="12"/>
  <c r="G702" i="12"/>
  <c r="G333" i="11"/>
  <c r="G331" i="11"/>
  <c r="G329" i="11"/>
  <c r="G330" i="11"/>
  <c r="G336" i="11"/>
  <c r="G328" i="11"/>
  <c r="G332" i="11"/>
  <c r="G334" i="11"/>
  <c r="G335" i="11"/>
  <c r="G267" i="11"/>
  <c r="G270" i="11"/>
  <c r="G268" i="11"/>
  <c r="G264" i="11"/>
  <c r="G271" i="11"/>
  <c r="G269" i="11"/>
  <c r="G272" i="11"/>
  <c r="G266" i="11"/>
  <c r="G265" i="11"/>
  <c r="V703" i="12"/>
  <c r="V707" i="12"/>
  <c r="V704" i="12"/>
  <c r="V700" i="12"/>
  <c r="V708" i="12"/>
  <c r="V706" i="12"/>
  <c r="V702" i="12"/>
  <c r="V701" i="12"/>
  <c r="V705" i="12"/>
  <c r="V328" i="11"/>
  <c r="V335" i="11"/>
  <c r="V331" i="11"/>
  <c r="V333" i="11"/>
  <c r="V332" i="11"/>
  <c r="V329" i="11"/>
  <c r="V336" i="11"/>
  <c r="V334" i="11"/>
  <c r="V330" i="11"/>
  <c r="V272" i="11"/>
  <c r="V266" i="11"/>
  <c r="V270" i="11"/>
  <c r="V269" i="11"/>
  <c r="V268" i="11"/>
  <c r="V267" i="11"/>
  <c r="V264" i="11"/>
  <c r="V271" i="11"/>
  <c r="V265" i="11"/>
  <c r="X708" i="12"/>
  <c r="X707" i="12"/>
  <c r="X703" i="12"/>
  <c r="X704" i="12"/>
  <c r="X700" i="12"/>
  <c r="X705" i="12"/>
  <c r="X701" i="12"/>
  <c r="X706" i="12"/>
  <c r="X702" i="12"/>
  <c r="X328" i="11"/>
  <c r="X333" i="11"/>
  <c r="X329" i="11"/>
  <c r="X335" i="11"/>
  <c r="X336" i="11"/>
  <c r="X334" i="11"/>
  <c r="X330" i="11"/>
  <c r="X331" i="11"/>
  <c r="X332" i="11"/>
  <c r="X269" i="11"/>
  <c r="X267" i="11"/>
  <c r="X266" i="11"/>
  <c r="X268" i="11"/>
  <c r="X272" i="11"/>
  <c r="X264" i="11"/>
  <c r="X270" i="11"/>
  <c r="X271" i="11"/>
  <c r="X265" i="11"/>
  <c r="N703" i="12"/>
  <c r="N707" i="12"/>
  <c r="N704" i="12"/>
  <c r="N700" i="12"/>
  <c r="N708" i="12"/>
  <c r="N705" i="12"/>
  <c r="N706" i="12"/>
  <c r="N702" i="12"/>
  <c r="N701" i="12"/>
  <c r="N332" i="11"/>
  <c r="N333" i="11"/>
  <c r="N336" i="11"/>
  <c r="N334" i="11"/>
  <c r="N328" i="11"/>
  <c r="N335" i="11"/>
  <c r="N331" i="11"/>
  <c r="N330" i="11"/>
  <c r="N329" i="11"/>
  <c r="N269" i="11"/>
  <c r="N271" i="11"/>
  <c r="N270" i="11"/>
  <c r="N267" i="11"/>
  <c r="N264" i="11"/>
  <c r="N272" i="11"/>
  <c r="N266" i="11"/>
  <c r="N268" i="11"/>
  <c r="N265" i="11"/>
  <c r="F273" i="11"/>
  <c r="L707" i="12"/>
  <c r="L703" i="12"/>
  <c r="L708" i="12"/>
  <c r="L704" i="12"/>
  <c r="L700" i="12"/>
  <c r="L702" i="12"/>
  <c r="L705" i="12"/>
  <c r="L706" i="12"/>
  <c r="L701" i="12"/>
  <c r="L330" i="11"/>
  <c r="L334" i="11"/>
  <c r="L336" i="11"/>
  <c r="L332" i="11"/>
  <c r="L335" i="11"/>
  <c r="L331" i="11"/>
  <c r="L329" i="11"/>
  <c r="L333" i="11"/>
  <c r="L328" i="11"/>
  <c r="L270" i="11"/>
  <c r="L267" i="11"/>
  <c r="L271" i="11"/>
  <c r="L266" i="11"/>
  <c r="L264" i="11"/>
  <c r="L272" i="11"/>
  <c r="L269" i="11"/>
  <c r="L268" i="11"/>
  <c r="L265" i="11"/>
  <c r="P704" i="12"/>
  <c r="P703" i="12"/>
  <c r="P700" i="12"/>
  <c r="P707" i="12"/>
  <c r="P708" i="12"/>
  <c r="P706" i="12"/>
  <c r="P702" i="12"/>
  <c r="P701" i="12"/>
  <c r="P705" i="12"/>
  <c r="P335" i="11"/>
  <c r="P331" i="11"/>
  <c r="P332" i="11"/>
  <c r="P328" i="11"/>
  <c r="P333" i="11"/>
  <c r="P329" i="11"/>
  <c r="P336" i="11"/>
  <c r="P330" i="11"/>
  <c r="P334" i="11"/>
  <c r="P266" i="11"/>
  <c r="P271" i="11"/>
  <c r="P269" i="11"/>
  <c r="P272" i="11"/>
  <c r="P264" i="11"/>
  <c r="P270" i="11"/>
  <c r="P267" i="11"/>
  <c r="P268" i="11"/>
  <c r="P265" i="11"/>
  <c r="U700" i="12"/>
  <c r="U708" i="12"/>
  <c r="U703" i="12"/>
  <c r="U704" i="12"/>
  <c r="U707" i="12"/>
  <c r="U706" i="12"/>
  <c r="U702" i="12"/>
  <c r="U701" i="12"/>
  <c r="U705" i="12"/>
  <c r="U330" i="11"/>
  <c r="U336" i="11"/>
  <c r="U331" i="11"/>
  <c r="U333" i="11"/>
  <c r="U328" i="11"/>
  <c r="U335" i="11"/>
  <c r="U329" i="11"/>
  <c r="U334" i="11"/>
  <c r="U332" i="11"/>
  <c r="U266" i="11"/>
  <c r="U269" i="11"/>
  <c r="U272" i="11"/>
  <c r="U268" i="11"/>
  <c r="U264" i="11"/>
  <c r="U267" i="11"/>
  <c r="U270" i="11"/>
  <c r="U271" i="11"/>
  <c r="U265" i="11"/>
  <c r="R707" i="12"/>
  <c r="R700" i="12"/>
  <c r="R704" i="12"/>
  <c r="R703" i="12"/>
  <c r="R708" i="12"/>
  <c r="R702" i="12"/>
  <c r="R701" i="12"/>
  <c r="R705" i="12"/>
  <c r="R706" i="12"/>
  <c r="R329" i="11"/>
  <c r="R332" i="11"/>
  <c r="R331" i="11"/>
  <c r="R334" i="11"/>
  <c r="R336" i="11"/>
  <c r="R328" i="11"/>
  <c r="R330" i="11"/>
  <c r="R333" i="11"/>
  <c r="R335" i="11"/>
  <c r="R264" i="11"/>
  <c r="R271" i="11"/>
  <c r="R266" i="11"/>
  <c r="R269" i="11"/>
  <c r="R268" i="11"/>
  <c r="R270" i="11"/>
  <c r="R267" i="11"/>
  <c r="R272" i="11"/>
  <c r="R265" i="11"/>
  <c r="K704" i="12"/>
  <c r="K707" i="12"/>
  <c r="K708" i="12"/>
  <c r="K700" i="12"/>
  <c r="K703" i="12"/>
  <c r="K705" i="12"/>
  <c r="K706" i="12"/>
  <c r="K702" i="12"/>
  <c r="K701" i="12"/>
  <c r="K336" i="11"/>
  <c r="K334" i="11"/>
  <c r="K333" i="11"/>
  <c r="K329" i="11"/>
  <c r="K330" i="11"/>
  <c r="K331" i="11"/>
  <c r="K332" i="11"/>
  <c r="K328" i="11"/>
  <c r="K335" i="11"/>
  <c r="K267" i="11"/>
  <c r="K264" i="11"/>
  <c r="K272" i="11"/>
  <c r="K270" i="11"/>
  <c r="K266" i="11"/>
  <c r="K271" i="11"/>
  <c r="K269" i="11"/>
  <c r="K268" i="11"/>
  <c r="K265" i="11"/>
  <c r="J700" i="12"/>
  <c r="J703" i="12"/>
  <c r="J704" i="12"/>
  <c r="J708" i="12"/>
  <c r="J707" i="12"/>
  <c r="J706" i="12"/>
  <c r="J705" i="12"/>
  <c r="J701" i="12"/>
  <c r="J702" i="12"/>
  <c r="J336" i="11"/>
  <c r="J334" i="11"/>
  <c r="J331" i="11"/>
  <c r="J330" i="11"/>
  <c r="J335" i="11"/>
  <c r="J333" i="11"/>
  <c r="J329" i="11"/>
  <c r="J332" i="11"/>
  <c r="J328" i="11"/>
  <c r="J264" i="11"/>
  <c r="J272" i="11"/>
  <c r="J267" i="11"/>
  <c r="J270" i="11"/>
  <c r="J266" i="11"/>
  <c r="J269" i="11"/>
  <c r="J268" i="11"/>
  <c r="J271" i="11"/>
  <c r="J265" i="11"/>
  <c r="F709" i="12"/>
  <c r="S703" i="12"/>
  <c r="S708" i="12"/>
  <c r="S704" i="12"/>
  <c r="S700" i="12"/>
  <c r="S707" i="12"/>
  <c r="S705" i="12"/>
  <c r="S701" i="12"/>
  <c r="S706" i="12"/>
  <c r="S702" i="12"/>
  <c r="S330" i="11"/>
  <c r="S333" i="11"/>
  <c r="S328" i="11"/>
  <c r="S329" i="11"/>
  <c r="S332" i="11"/>
  <c r="S331" i="11"/>
  <c r="S336" i="11"/>
  <c r="S334" i="11"/>
  <c r="S335" i="11"/>
  <c r="S272" i="11"/>
  <c r="S266" i="11"/>
  <c r="S271" i="11"/>
  <c r="S267" i="11"/>
  <c r="S269" i="11"/>
  <c r="S264" i="11"/>
  <c r="S270" i="11"/>
  <c r="S268" i="11"/>
  <c r="S265" i="11"/>
  <c r="I704" i="12"/>
  <c r="I708" i="12"/>
  <c r="I707" i="12"/>
  <c r="I700" i="12"/>
  <c r="I703" i="12"/>
  <c r="I706" i="12"/>
  <c r="I702" i="12"/>
  <c r="I701" i="12"/>
  <c r="I705" i="12"/>
  <c r="I335" i="11"/>
  <c r="I329" i="11"/>
  <c r="I330" i="11"/>
  <c r="I331" i="11"/>
  <c r="I333" i="11"/>
  <c r="I332" i="11"/>
  <c r="I334" i="11"/>
  <c r="I328" i="11"/>
  <c r="I336" i="11"/>
  <c r="I266" i="11"/>
  <c r="I269" i="11"/>
  <c r="I267" i="11"/>
  <c r="I271" i="11"/>
  <c r="I264" i="11"/>
  <c r="I272" i="11"/>
  <c r="I270" i="11"/>
  <c r="I268" i="11"/>
  <c r="I265" i="11"/>
  <c r="M700" i="12"/>
  <c r="M704" i="12"/>
  <c r="M703" i="12"/>
  <c r="M707" i="12"/>
  <c r="M708" i="12"/>
  <c r="M706" i="12"/>
  <c r="M705" i="12"/>
  <c r="M702" i="12"/>
  <c r="M701" i="12"/>
  <c r="M330" i="11"/>
  <c r="M333" i="11"/>
  <c r="M329" i="11"/>
  <c r="M328" i="11"/>
  <c r="M335" i="11"/>
  <c r="M336" i="11"/>
  <c r="M334" i="11"/>
  <c r="M332" i="11"/>
  <c r="M331" i="11"/>
  <c r="M272" i="11"/>
  <c r="M269" i="11"/>
  <c r="M268" i="11"/>
  <c r="M267" i="11"/>
  <c r="M264" i="11"/>
  <c r="M270" i="11"/>
  <c r="M266" i="11"/>
  <c r="M271" i="11"/>
  <c r="M265" i="11"/>
  <c r="E32" i="10"/>
  <c r="D101" i="13"/>
  <c r="D46" i="13"/>
  <c r="F17" i="10"/>
  <c r="E17" i="10" s="1"/>
  <c r="N13" i="16" l="1"/>
  <c r="L12" i="15" s="1"/>
  <c r="L13" i="15" s="1"/>
  <c r="S13" i="16"/>
  <c r="Q12" i="15" s="1"/>
  <c r="Q13" i="15" s="1"/>
  <c r="Q13" i="16"/>
  <c r="O12" i="15" s="1"/>
  <c r="O13" i="15" s="1"/>
  <c r="AA271" i="11"/>
  <c r="AA11" i="16"/>
  <c r="AA269" i="11"/>
  <c r="AA332" i="11"/>
  <c r="AA706" i="12"/>
  <c r="AA264" i="11"/>
  <c r="L225" i="18"/>
  <c r="Q225" i="18"/>
  <c r="AA328" i="11"/>
  <c r="AA11" i="17"/>
  <c r="AA272" i="11"/>
  <c r="AA705" i="12"/>
  <c r="AA268" i="11"/>
  <c r="AA330" i="11"/>
  <c r="AA704" i="12"/>
  <c r="AA336" i="11"/>
  <c r="AA270" i="11"/>
  <c r="AA329" i="11"/>
  <c r="AA265" i="11"/>
  <c r="AA703" i="12"/>
  <c r="AA267" i="11"/>
  <c r="AA331" i="11"/>
  <c r="AA707" i="12"/>
  <c r="R13" i="16"/>
  <c r="P12" i="15" s="1"/>
  <c r="P13" i="15" s="1"/>
  <c r="AA701" i="12"/>
  <c r="AA266" i="11"/>
  <c r="AA335" i="11"/>
  <c r="AA333" i="11"/>
  <c r="AA708" i="12"/>
  <c r="AA334" i="11"/>
  <c r="AA702" i="12"/>
  <c r="J225" i="18"/>
  <c r="F225" i="18"/>
  <c r="S225" i="18"/>
  <c r="E225" i="18"/>
  <c r="D12" i="15"/>
  <c r="D13" i="15" s="1"/>
  <c r="P225" i="18"/>
  <c r="R225" i="18"/>
  <c r="V13" i="16"/>
  <c r="T12" i="15" s="1"/>
  <c r="T13" i="15" s="1"/>
  <c r="G13" i="16"/>
  <c r="E12" i="15" s="1"/>
  <c r="E13" i="15" s="1"/>
  <c r="K225" i="18"/>
  <c r="K11" i="18" s="1"/>
  <c r="M225" i="18"/>
  <c r="U225" i="18"/>
  <c r="T225" i="18"/>
  <c r="H225" i="18"/>
  <c r="I225" i="18"/>
  <c r="AA8" i="16"/>
  <c r="G225" i="18"/>
  <c r="G11" i="18" s="1"/>
  <c r="D225" i="18"/>
  <c r="AA700" i="12"/>
  <c r="N225" i="18"/>
  <c r="N11" i="18" s="1"/>
  <c r="O225" i="18"/>
  <c r="W13" i="16"/>
  <c r="U12" i="15" s="1"/>
  <c r="U13" i="15" s="1"/>
  <c r="O13" i="16"/>
  <c r="M12" i="15" s="1"/>
  <c r="M13" i="15" s="1"/>
  <c r="T13" i="16"/>
  <c r="R12" i="15" s="1"/>
  <c r="R13" i="15" s="1"/>
  <c r="H13" i="16"/>
  <c r="F12" i="15" s="1"/>
  <c r="F13" i="15" s="1"/>
  <c r="J13" i="16"/>
  <c r="H12" i="15" s="1"/>
  <c r="H13" i="15" s="1"/>
  <c r="L13" i="16"/>
  <c r="J12" i="15" s="1"/>
  <c r="J13" i="15" s="1"/>
  <c r="I13" i="16"/>
  <c r="G12" i="15" s="1"/>
  <c r="G13" i="15" s="1"/>
  <c r="M13" i="16"/>
  <c r="K12" i="15" s="1"/>
  <c r="K13" i="15" s="1"/>
  <c r="O273" i="11"/>
  <c r="K13" i="16"/>
  <c r="I12" i="15" s="1"/>
  <c r="I13" i="15" s="1"/>
  <c r="J273" i="11"/>
  <c r="N337" i="11"/>
  <c r="P13" i="16"/>
  <c r="N12" i="15" s="1"/>
  <c r="N13" i="15" s="1"/>
  <c r="U13" i="16"/>
  <c r="S12" i="15" s="1"/>
  <c r="S13" i="15" s="1"/>
  <c r="X13" i="16"/>
  <c r="V12" i="15" s="1"/>
  <c r="V13" i="15" s="1"/>
  <c r="S273" i="11"/>
  <c r="V709" i="12"/>
  <c r="G337" i="11"/>
  <c r="H709" i="12"/>
  <c r="M273" i="11"/>
  <c r="J337" i="11"/>
  <c r="L709" i="12"/>
  <c r="V273" i="11"/>
  <c r="Q273" i="11"/>
  <c r="J709" i="12"/>
  <c r="K709" i="12"/>
  <c r="R337" i="11"/>
  <c r="U273" i="11"/>
  <c r="N709" i="12"/>
  <c r="V337" i="11"/>
  <c r="O709" i="12"/>
  <c r="Q709" i="12"/>
  <c r="R109" i="13"/>
  <c r="M709" i="12"/>
  <c r="I709" i="12"/>
  <c r="K273" i="11"/>
  <c r="P337" i="11"/>
  <c r="L273" i="11"/>
  <c r="N273" i="11"/>
  <c r="W337" i="11"/>
  <c r="I273" i="11"/>
  <c r="U709" i="12"/>
  <c r="L337" i="11"/>
  <c r="X709" i="12"/>
  <c r="G273" i="11"/>
  <c r="O337" i="11"/>
  <c r="W273" i="11"/>
  <c r="W709" i="12"/>
  <c r="I109" i="13"/>
  <c r="K337" i="11"/>
  <c r="P273" i="11"/>
  <c r="P709" i="12"/>
  <c r="T709" i="12"/>
  <c r="I337" i="11"/>
  <c r="R273" i="11"/>
  <c r="E109" i="13"/>
  <c r="X273" i="11"/>
  <c r="G709" i="12"/>
  <c r="T273" i="11"/>
  <c r="H273" i="11"/>
  <c r="M337" i="11"/>
  <c r="S337" i="11"/>
  <c r="S709" i="12"/>
  <c r="R709" i="12"/>
  <c r="U337" i="11"/>
  <c r="X337" i="11"/>
  <c r="T337" i="11"/>
  <c r="H337" i="11"/>
  <c r="Q337" i="11"/>
  <c r="AA273" i="11" l="1"/>
  <c r="AA709" i="12"/>
  <c r="AA337" i="11"/>
  <c r="AA13" i="16"/>
  <c r="C12" i="15"/>
  <c r="K109" i="13"/>
  <c r="O109" i="13"/>
  <c r="J109" i="13"/>
  <c r="U109" i="13"/>
  <c r="Q109" i="13"/>
  <c r="W109" i="13"/>
  <c r="M109" i="13"/>
  <c r="G109" i="13"/>
  <c r="V109" i="13"/>
  <c r="H109" i="13"/>
  <c r="T109" i="13"/>
  <c r="S109" i="13"/>
  <c r="L109" i="13"/>
  <c r="C13" i="15" l="1"/>
  <c r="D109" i="13"/>
  <c r="V110" i="13" s="1"/>
  <c r="W35" i="10" s="1"/>
  <c r="Q110" i="13" l="1"/>
  <c r="R35" i="10" s="1"/>
  <c r="R252" i="11" s="1"/>
  <c r="M110" i="13"/>
  <c r="N35" i="10" s="1"/>
  <c r="N256" i="11" s="1"/>
  <c r="G110" i="13"/>
  <c r="H35" i="10" s="1"/>
  <c r="H250" i="11" s="1"/>
  <c r="S110" i="13"/>
  <c r="T35" i="10" s="1"/>
  <c r="T255" i="11" s="1"/>
  <c r="K110" i="13"/>
  <c r="L35" i="10" s="1"/>
  <c r="L257" i="11" s="1"/>
  <c r="W256" i="11"/>
  <c r="W253" i="11"/>
  <c r="W252" i="11"/>
  <c r="W257" i="11"/>
  <c r="W254" i="11"/>
  <c r="W250" i="11"/>
  <c r="W251" i="11"/>
  <c r="W258" i="11"/>
  <c r="W255" i="11"/>
  <c r="J110" i="13"/>
  <c r="K35" i="10" s="1"/>
  <c r="F110" i="13"/>
  <c r="G35" i="10" s="1"/>
  <c r="P110" i="13"/>
  <c r="Q35" i="10" s="1"/>
  <c r="N110" i="13"/>
  <c r="O35" i="10" s="1"/>
  <c r="R110" i="13"/>
  <c r="S35" i="10" s="1"/>
  <c r="E110" i="13"/>
  <c r="I110" i="13"/>
  <c r="J35" i="10" s="1"/>
  <c r="W110" i="13"/>
  <c r="X35" i="10" s="1"/>
  <c r="T110" i="13"/>
  <c r="U35" i="10" s="1"/>
  <c r="O110" i="13"/>
  <c r="P35" i="10" s="1"/>
  <c r="L110" i="13"/>
  <c r="M35" i="10" s="1"/>
  <c r="H110" i="13"/>
  <c r="I35" i="10" s="1"/>
  <c r="U110" i="13"/>
  <c r="V35" i="10" s="1"/>
  <c r="T258" i="11" l="1"/>
  <c r="T252" i="11"/>
  <c r="N252" i="11"/>
  <c r="T250" i="11"/>
  <c r="H257" i="11"/>
  <c r="T256" i="11"/>
  <c r="T253" i="11"/>
  <c r="H256" i="11"/>
  <c r="H253" i="11"/>
  <c r="L253" i="11"/>
  <c r="L254" i="11"/>
  <c r="L250" i="11"/>
  <c r="L256" i="11"/>
  <c r="H252" i="11"/>
  <c r="H255" i="11"/>
  <c r="T257" i="11"/>
  <c r="R253" i="11"/>
  <c r="T254" i="11"/>
  <c r="R254" i="11"/>
  <c r="T251" i="11"/>
  <c r="L255" i="11"/>
  <c r="R255" i="11"/>
  <c r="L252" i="11"/>
  <c r="N257" i="11"/>
  <c r="L258" i="11"/>
  <c r="N253" i="11"/>
  <c r="H258" i="11"/>
  <c r="H254" i="11"/>
  <c r="H251" i="11"/>
  <c r="N258" i="11"/>
  <c r="N254" i="11"/>
  <c r="N255" i="11"/>
  <c r="N251" i="11"/>
  <c r="N250" i="11"/>
  <c r="L251" i="11"/>
  <c r="R258" i="11"/>
  <c r="R256" i="11"/>
  <c r="R257" i="11"/>
  <c r="R250" i="11"/>
  <c r="R251" i="11"/>
  <c r="W259" i="11"/>
  <c r="V112" i="13" s="1"/>
  <c r="U250" i="11"/>
  <c r="U251" i="11"/>
  <c r="U253" i="11"/>
  <c r="U252" i="11"/>
  <c r="U255" i="11"/>
  <c r="U257" i="11"/>
  <c r="U258" i="11"/>
  <c r="U254" i="11"/>
  <c r="U256" i="11"/>
  <c r="M254" i="11"/>
  <c r="M257" i="11"/>
  <c r="M250" i="11"/>
  <c r="M251" i="11"/>
  <c r="M255" i="11"/>
  <c r="M253" i="11"/>
  <c r="M252" i="11"/>
  <c r="M258" i="11"/>
  <c r="M256" i="11"/>
  <c r="O257" i="11"/>
  <c r="O254" i="11"/>
  <c r="O255" i="11"/>
  <c r="O253" i="11"/>
  <c r="O258" i="11"/>
  <c r="O250" i="11"/>
  <c r="O251" i="11"/>
  <c r="O256" i="11"/>
  <c r="O252" i="11"/>
  <c r="Q255" i="11"/>
  <c r="Q254" i="11"/>
  <c r="Q253" i="11"/>
  <c r="Q250" i="11"/>
  <c r="Q251" i="11"/>
  <c r="Q257" i="11"/>
  <c r="Q258" i="11"/>
  <c r="Q256" i="11"/>
  <c r="Q252" i="11"/>
  <c r="J257" i="11"/>
  <c r="J255" i="11"/>
  <c r="J252" i="11"/>
  <c r="J253" i="11"/>
  <c r="J254" i="11"/>
  <c r="J251" i="11"/>
  <c r="J256" i="11"/>
  <c r="J250" i="11"/>
  <c r="J258" i="11"/>
  <c r="K252" i="11"/>
  <c r="K256" i="11"/>
  <c r="K250" i="11"/>
  <c r="K251" i="11"/>
  <c r="K254" i="11"/>
  <c r="K257" i="11"/>
  <c r="K258" i="11"/>
  <c r="K253" i="11"/>
  <c r="K255" i="11"/>
  <c r="G256" i="11"/>
  <c r="G251" i="11"/>
  <c r="G257" i="11"/>
  <c r="G250" i="11"/>
  <c r="G254" i="11"/>
  <c r="G255" i="11"/>
  <c r="G253" i="11"/>
  <c r="G252" i="11"/>
  <c r="G258" i="11"/>
  <c r="X258" i="11"/>
  <c r="X254" i="11"/>
  <c r="X251" i="11"/>
  <c r="X253" i="11"/>
  <c r="X252" i="11"/>
  <c r="X255" i="11"/>
  <c r="X250" i="11"/>
  <c r="X256" i="11"/>
  <c r="X257" i="11"/>
  <c r="F35" i="10"/>
  <c r="D110" i="13"/>
  <c r="P255" i="11"/>
  <c r="P254" i="11"/>
  <c r="P258" i="11"/>
  <c r="P250" i="11"/>
  <c r="P252" i="11"/>
  <c r="P251" i="11"/>
  <c r="P257" i="11"/>
  <c r="P253" i="11"/>
  <c r="P256" i="11"/>
  <c r="V257" i="11"/>
  <c r="V251" i="11"/>
  <c r="V252" i="11"/>
  <c r="V250" i="11"/>
  <c r="V255" i="11"/>
  <c r="V254" i="11"/>
  <c r="V253" i="11"/>
  <c r="V258" i="11"/>
  <c r="V256" i="11"/>
  <c r="S255" i="11"/>
  <c r="S250" i="11"/>
  <c r="S253" i="11"/>
  <c r="S256" i="11"/>
  <c r="S251" i="11"/>
  <c r="S252" i="11"/>
  <c r="S254" i="11"/>
  <c r="S257" i="11"/>
  <c r="S258" i="11"/>
  <c r="I256" i="11"/>
  <c r="I257" i="11"/>
  <c r="I255" i="11"/>
  <c r="I258" i="11"/>
  <c r="I252" i="11"/>
  <c r="I253" i="11"/>
  <c r="I250" i="11"/>
  <c r="I251" i="11"/>
  <c r="I254" i="11"/>
  <c r="T259" i="11" l="1"/>
  <c r="T379" i="11" s="1"/>
  <c r="H259" i="11"/>
  <c r="H379" i="11" s="1"/>
  <c r="N259" i="11"/>
  <c r="M112" i="13" s="1"/>
  <c r="L259" i="11"/>
  <c r="K112" i="13" s="1"/>
  <c r="R259" i="11"/>
  <c r="Q112" i="13" s="1"/>
  <c r="W379" i="11"/>
  <c r="U10" i="14" s="1"/>
  <c r="J259" i="11"/>
  <c r="I112" i="13" s="1"/>
  <c r="G259" i="11"/>
  <c r="V259" i="11"/>
  <c r="F255" i="11"/>
  <c r="AA255" i="11" s="1"/>
  <c r="F254" i="11"/>
  <c r="AA254" i="11" s="1"/>
  <c r="F253" i="11"/>
  <c r="AA253" i="11" s="1"/>
  <c r="F258" i="11"/>
  <c r="AA258" i="11" s="1"/>
  <c r="F256" i="11"/>
  <c r="AA256" i="11" s="1"/>
  <c r="F252" i="11"/>
  <c r="AA252" i="11" s="1"/>
  <c r="F257" i="11"/>
  <c r="AA257" i="11" s="1"/>
  <c r="E35" i="10"/>
  <c r="F250" i="11"/>
  <c r="AA250" i="11" s="1"/>
  <c r="F251" i="11"/>
  <c r="AA251" i="11" s="1"/>
  <c r="M259" i="11"/>
  <c r="S259" i="11"/>
  <c r="K259" i="11"/>
  <c r="V115" i="13"/>
  <c r="I259" i="11"/>
  <c r="P259" i="11"/>
  <c r="O259" i="11"/>
  <c r="X259" i="11"/>
  <c r="Q259" i="11"/>
  <c r="U259" i="11"/>
  <c r="S112" i="13" l="1"/>
  <c r="S115" i="13" s="1"/>
  <c r="L379" i="11"/>
  <c r="G112" i="13"/>
  <c r="N379" i="11"/>
  <c r="L10" i="14" s="1"/>
  <c r="R379" i="11"/>
  <c r="P10" i="14" s="1"/>
  <c r="J379" i="11"/>
  <c r="H10" i="14" s="1"/>
  <c r="F259" i="11"/>
  <c r="AA259" i="11" s="1"/>
  <c r="W112" i="13"/>
  <c r="X379" i="11"/>
  <c r="J112" i="13"/>
  <c r="K379" i="11"/>
  <c r="U112" i="13"/>
  <c r="V379" i="11"/>
  <c r="N112" i="13"/>
  <c r="O379" i="11"/>
  <c r="R112" i="13"/>
  <c r="S379" i="11"/>
  <c r="F112" i="13"/>
  <c r="G379" i="11"/>
  <c r="P112" i="13"/>
  <c r="Q379" i="11"/>
  <c r="O112" i="13"/>
  <c r="P379" i="11"/>
  <c r="L112" i="13"/>
  <c r="M379" i="11"/>
  <c r="Q115" i="13"/>
  <c r="H112" i="13"/>
  <c r="I379" i="11"/>
  <c r="M115" i="13"/>
  <c r="T112" i="13"/>
  <c r="U379" i="11"/>
  <c r="F10" i="14"/>
  <c r="R10" i="14"/>
  <c r="J10" i="14"/>
  <c r="G115" i="13"/>
  <c r="K115" i="13"/>
  <c r="I115" i="13"/>
  <c r="S10" i="14" l="1"/>
  <c r="O10" i="14"/>
  <c r="E10" i="14"/>
  <c r="I10" i="14"/>
  <c r="T115" i="13"/>
  <c r="Q10" i="14"/>
  <c r="V10" i="14"/>
  <c r="P115" i="13"/>
  <c r="J115" i="13"/>
  <c r="L115" i="13"/>
  <c r="N10" i="14"/>
  <c r="R115" i="13"/>
  <c r="W115" i="13"/>
  <c r="U115" i="13"/>
  <c r="K10" i="14"/>
  <c r="F115" i="13"/>
  <c r="O115" i="13"/>
  <c r="M10" i="14"/>
  <c r="E112" i="13"/>
  <c r="F379" i="11"/>
  <c r="AA379" i="11" s="1"/>
  <c r="G10" i="14"/>
  <c r="N115" i="13"/>
  <c r="H115" i="13"/>
  <c r="T10" i="14"/>
  <c r="E115" i="13" l="1"/>
  <c r="D112" i="13"/>
  <c r="D10" i="14"/>
  <c r="C10" i="14" l="1"/>
  <c r="D115" i="13"/>
  <c r="E116" i="13" s="1"/>
  <c r="E113" i="13"/>
  <c r="V113" i="13"/>
  <c r="W36" i="10" s="1"/>
  <c r="I113" i="13"/>
  <c r="J36" i="10" s="1"/>
  <c r="G113" i="13"/>
  <c r="H36" i="10" s="1"/>
  <c r="M113" i="13"/>
  <c r="N36" i="10" s="1"/>
  <c r="S113" i="13"/>
  <c r="T36" i="10" s="1"/>
  <c r="K113" i="13"/>
  <c r="L36" i="10" s="1"/>
  <c r="Q113" i="13"/>
  <c r="R36" i="10" s="1"/>
  <c r="N113" i="13"/>
  <c r="O36" i="10" s="1"/>
  <c r="P113" i="13"/>
  <c r="Q36" i="10" s="1"/>
  <c r="W113" i="13"/>
  <c r="X36" i="10" s="1"/>
  <c r="F113" i="13"/>
  <c r="G36" i="10" s="1"/>
  <c r="O113" i="13"/>
  <c r="P36" i="10" s="1"/>
  <c r="J113" i="13"/>
  <c r="K36" i="10" s="1"/>
  <c r="T113" i="13"/>
  <c r="U36" i="10" s="1"/>
  <c r="U113" i="13"/>
  <c r="V36" i="10" s="1"/>
  <c r="H113" i="13"/>
  <c r="I36" i="10" s="1"/>
  <c r="L113" i="13"/>
  <c r="M36" i="10" s="1"/>
  <c r="R113" i="13"/>
  <c r="S36" i="10" s="1"/>
  <c r="I366" i="11" l="1"/>
  <c r="I371" i="11"/>
  <c r="I372" i="11"/>
  <c r="I367" i="11"/>
  <c r="I368" i="11"/>
  <c r="I370" i="11"/>
  <c r="I369" i="11"/>
  <c r="I364" i="11"/>
  <c r="I365" i="11"/>
  <c r="I736" i="12"/>
  <c r="I678" i="12"/>
  <c r="I675" i="12"/>
  <c r="I680" i="12"/>
  <c r="I303" i="11"/>
  <c r="I739" i="12"/>
  <c r="I740" i="12"/>
  <c r="I677" i="12"/>
  <c r="I743" i="12"/>
  <c r="I305" i="11"/>
  <c r="I300" i="11"/>
  <c r="I742" i="12"/>
  <c r="I672" i="12"/>
  <c r="I744" i="12"/>
  <c r="I741" i="12"/>
  <c r="I674" i="12"/>
  <c r="I308" i="11"/>
  <c r="I307" i="11"/>
  <c r="I679" i="12"/>
  <c r="I676" i="12"/>
  <c r="I738" i="12"/>
  <c r="I304" i="11"/>
  <c r="I302" i="11"/>
  <c r="I306" i="11"/>
  <c r="I737" i="12"/>
  <c r="I301" i="11"/>
  <c r="I673" i="12"/>
  <c r="M368" i="11"/>
  <c r="M370" i="11"/>
  <c r="M364" i="11"/>
  <c r="M367" i="11"/>
  <c r="M366" i="11"/>
  <c r="M365" i="11"/>
  <c r="M369" i="11"/>
  <c r="M372" i="11"/>
  <c r="M371" i="11"/>
  <c r="M736" i="12"/>
  <c r="M740" i="12"/>
  <c r="M674" i="12"/>
  <c r="M678" i="12"/>
  <c r="M304" i="11"/>
  <c r="M305" i="11"/>
  <c r="M300" i="11"/>
  <c r="M303" i="11"/>
  <c r="M738" i="12"/>
  <c r="M742" i="12"/>
  <c r="M302" i="11"/>
  <c r="M676" i="12"/>
  <c r="M306" i="11"/>
  <c r="M679" i="12"/>
  <c r="M744" i="12"/>
  <c r="M741" i="12"/>
  <c r="M672" i="12"/>
  <c r="M675" i="12"/>
  <c r="M680" i="12"/>
  <c r="M677" i="12"/>
  <c r="M743" i="12"/>
  <c r="M308" i="11"/>
  <c r="M307" i="11"/>
  <c r="M739" i="12"/>
  <c r="M673" i="12"/>
  <c r="M301" i="11"/>
  <c r="M737" i="12"/>
  <c r="O371" i="11"/>
  <c r="O369" i="11"/>
  <c r="O364" i="11"/>
  <c r="O366" i="11"/>
  <c r="O368" i="11"/>
  <c r="O372" i="11"/>
  <c r="O370" i="11"/>
  <c r="O367" i="11"/>
  <c r="O365" i="11"/>
  <c r="O736" i="12"/>
  <c r="O679" i="12"/>
  <c r="O740" i="12"/>
  <c r="O676" i="12"/>
  <c r="O677" i="12"/>
  <c r="O304" i="11"/>
  <c r="O678" i="12"/>
  <c r="O300" i="11"/>
  <c r="O308" i="11"/>
  <c r="O675" i="12"/>
  <c r="O744" i="12"/>
  <c r="O741" i="12"/>
  <c r="O738" i="12"/>
  <c r="O306" i="11"/>
  <c r="O742" i="12"/>
  <c r="O305" i="11"/>
  <c r="O739" i="12"/>
  <c r="O672" i="12"/>
  <c r="O302" i="11"/>
  <c r="O680" i="12"/>
  <c r="O743" i="12"/>
  <c r="O674" i="12"/>
  <c r="O303" i="11"/>
  <c r="O307" i="11"/>
  <c r="O737" i="12"/>
  <c r="O301" i="11"/>
  <c r="O673" i="12"/>
  <c r="V372" i="11"/>
  <c r="V366" i="11"/>
  <c r="V365" i="11"/>
  <c r="V367" i="11"/>
  <c r="V370" i="11"/>
  <c r="V369" i="11"/>
  <c r="V371" i="11"/>
  <c r="V368" i="11"/>
  <c r="V364" i="11"/>
  <c r="V736" i="12"/>
  <c r="V740" i="12"/>
  <c r="V738" i="12"/>
  <c r="V742" i="12"/>
  <c r="V675" i="12"/>
  <c r="V744" i="12"/>
  <c r="V674" i="12"/>
  <c r="V672" i="12"/>
  <c r="V307" i="11"/>
  <c r="V739" i="12"/>
  <c r="V304" i="11"/>
  <c r="V306" i="11"/>
  <c r="V679" i="12"/>
  <c r="V677" i="12"/>
  <c r="V300" i="11"/>
  <c r="V305" i="11"/>
  <c r="V302" i="11"/>
  <c r="V308" i="11"/>
  <c r="V680" i="12"/>
  <c r="V676" i="12"/>
  <c r="V741" i="12"/>
  <c r="V743" i="12"/>
  <c r="V678" i="12"/>
  <c r="V303" i="11"/>
  <c r="V737" i="12"/>
  <c r="V673" i="12"/>
  <c r="V301" i="11"/>
  <c r="U369" i="11"/>
  <c r="U367" i="11"/>
  <c r="U364" i="11"/>
  <c r="U365" i="11"/>
  <c r="U370" i="11"/>
  <c r="U372" i="11"/>
  <c r="U366" i="11"/>
  <c r="U368" i="11"/>
  <c r="U371" i="11"/>
  <c r="U736" i="12"/>
  <c r="U739" i="12"/>
  <c r="U302" i="11"/>
  <c r="U308" i="11"/>
  <c r="U679" i="12"/>
  <c r="U743" i="12"/>
  <c r="U306" i="11"/>
  <c r="U307" i="11"/>
  <c r="U680" i="12"/>
  <c r="U674" i="12"/>
  <c r="U303" i="11"/>
  <c r="U738" i="12"/>
  <c r="U742" i="12"/>
  <c r="U300" i="11"/>
  <c r="U304" i="11"/>
  <c r="U676" i="12"/>
  <c r="U677" i="12"/>
  <c r="U744" i="12"/>
  <c r="U740" i="12"/>
  <c r="U741" i="12"/>
  <c r="U672" i="12"/>
  <c r="U675" i="12"/>
  <c r="U678" i="12"/>
  <c r="U305" i="11"/>
  <c r="U301" i="11"/>
  <c r="U673" i="12"/>
  <c r="U737" i="12"/>
  <c r="L372" i="11"/>
  <c r="L368" i="11"/>
  <c r="L365" i="11"/>
  <c r="L367" i="11"/>
  <c r="L366" i="11"/>
  <c r="L364" i="11"/>
  <c r="L369" i="11"/>
  <c r="L371" i="11"/>
  <c r="L370" i="11"/>
  <c r="L736" i="12"/>
  <c r="L739" i="12"/>
  <c r="L676" i="12"/>
  <c r="L742" i="12"/>
  <c r="L305" i="11"/>
  <c r="L306" i="11"/>
  <c r="L744" i="12"/>
  <c r="L740" i="12"/>
  <c r="L741" i="12"/>
  <c r="L672" i="12"/>
  <c r="L302" i="11"/>
  <c r="L307" i="11"/>
  <c r="L679" i="12"/>
  <c r="L738" i="12"/>
  <c r="L300" i="11"/>
  <c r="L304" i="11"/>
  <c r="L675" i="12"/>
  <c r="L680" i="12"/>
  <c r="L674" i="12"/>
  <c r="L678" i="12"/>
  <c r="L743" i="12"/>
  <c r="L303" i="11"/>
  <c r="L677" i="12"/>
  <c r="L308" i="11"/>
  <c r="L673" i="12"/>
  <c r="L301" i="11"/>
  <c r="L737" i="12"/>
  <c r="W369" i="11"/>
  <c r="W365" i="11"/>
  <c r="W370" i="11"/>
  <c r="W372" i="11"/>
  <c r="W364" i="11"/>
  <c r="W366" i="11"/>
  <c r="W371" i="11"/>
  <c r="W367" i="11"/>
  <c r="W368" i="11"/>
  <c r="W736" i="12"/>
  <c r="W739" i="12"/>
  <c r="W680" i="12"/>
  <c r="W738" i="12"/>
  <c r="W303" i="11"/>
  <c r="W675" i="12"/>
  <c r="W740" i="12"/>
  <c r="W743" i="12"/>
  <c r="W302" i="11"/>
  <c r="W679" i="12"/>
  <c r="W676" i="12"/>
  <c r="W677" i="12"/>
  <c r="W672" i="12"/>
  <c r="W300" i="11"/>
  <c r="W305" i="11"/>
  <c r="W678" i="12"/>
  <c r="W742" i="12"/>
  <c r="W674" i="12"/>
  <c r="W307" i="11"/>
  <c r="W741" i="12"/>
  <c r="W304" i="11"/>
  <c r="W308" i="11"/>
  <c r="W306" i="11"/>
  <c r="W744" i="12"/>
  <c r="W673" i="12"/>
  <c r="W737" i="12"/>
  <c r="W301" i="11"/>
  <c r="R366" i="11"/>
  <c r="R370" i="11"/>
  <c r="R367" i="11"/>
  <c r="R364" i="11"/>
  <c r="R368" i="11"/>
  <c r="R372" i="11"/>
  <c r="R365" i="11"/>
  <c r="R371" i="11"/>
  <c r="R369" i="11"/>
  <c r="R736" i="12"/>
  <c r="R675" i="12"/>
  <c r="R303" i="11"/>
  <c r="R741" i="12"/>
  <c r="R743" i="12"/>
  <c r="R308" i="11"/>
  <c r="R679" i="12"/>
  <c r="R744" i="12"/>
  <c r="R677" i="12"/>
  <c r="R742" i="12"/>
  <c r="R300" i="11"/>
  <c r="R302" i="11"/>
  <c r="R739" i="12"/>
  <c r="R680" i="12"/>
  <c r="R738" i="12"/>
  <c r="R674" i="12"/>
  <c r="R306" i="11"/>
  <c r="R676" i="12"/>
  <c r="R672" i="12"/>
  <c r="R307" i="11"/>
  <c r="R740" i="12"/>
  <c r="R678" i="12"/>
  <c r="R304" i="11"/>
  <c r="R305" i="11"/>
  <c r="R737" i="12"/>
  <c r="R301" i="11"/>
  <c r="R673" i="12"/>
  <c r="N367" i="11"/>
  <c r="N364" i="11"/>
  <c r="N366" i="11"/>
  <c r="N371" i="11"/>
  <c r="N370" i="11"/>
  <c r="N372" i="11"/>
  <c r="N369" i="11"/>
  <c r="N365" i="11"/>
  <c r="N368" i="11"/>
  <c r="N736" i="12"/>
  <c r="N680" i="12"/>
  <c r="N676" i="12"/>
  <c r="N738" i="12"/>
  <c r="N308" i="11"/>
  <c r="N306" i="11"/>
  <c r="N677" i="12"/>
  <c r="N674" i="12"/>
  <c r="N300" i="11"/>
  <c r="N739" i="12"/>
  <c r="N679" i="12"/>
  <c r="N740" i="12"/>
  <c r="N741" i="12"/>
  <c r="N678" i="12"/>
  <c r="N672" i="12"/>
  <c r="N305" i="11"/>
  <c r="N307" i="11"/>
  <c r="N744" i="12"/>
  <c r="N743" i="12"/>
  <c r="N304" i="11"/>
  <c r="N302" i="11"/>
  <c r="N675" i="12"/>
  <c r="N742" i="12"/>
  <c r="N303" i="11"/>
  <c r="N673" i="12"/>
  <c r="N301" i="11"/>
  <c r="N737" i="12"/>
  <c r="V116" i="13"/>
  <c r="W37" i="10" s="1"/>
  <c r="W12" i="17" s="1"/>
  <c r="M116" i="13"/>
  <c r="N37" i="10" s="1"/>
  <c r="N12" i="17" s="1"/>
  <c r="S116" i="13"/>
  <c r="T37" i="10" s="1"/>
  <c r="T12" i="17" s="1"/>
  <c r="Q116" i="13"/>
  <c r="R37" i="10" s="1"/>
  <c r="R12" i="17" s="1"/>
  <c r="I116" i="13"/>
  <c r="J37" i="10" s="1"/>
  <c r="J12" i="17" s="1"/>
  <c r="K116" i="13"/>
  <c r="L37" i="10" s="1"/>
  <c r="L12" i="17" s="1"/>
  <c r="G116" i="13"/>
  <c r="H37" i="10" s="1"/>
  <c r="H12" i="17" s="1"/>
  <c r="H116" i="13"/>
  <c r="I37" i="10" s="1"/>
  <c r="I12" i="17" s="1"/>
  <c r="O116" i="13"/>
  <c r="P37" i="10" s="1"/>
  <c r="P12" i="17" s="1"/>
  <c r="F116" i="13"/>
  <c r="G37" i="10" s="1"/>
  <c r="G12" i="17" s="1"/>
  <c r="W116" i="13"/>
  <c r="X37" i="10" s="1"/>
  <c r="X12" i="17" s="1"/>
  <c r="P116" i="13"/>
  <c r="Q37" i="10" s="1"/>
  <c r="Q12" i="17" s="1"/>
  <c r="R116" i="13"/>
  <c r="S37" i="10" s="1"/>
  <c r="S12" i="17" s="1"/>
  <c r="J116" i="13"/>
  <c r="K37" i="10" s="1"/>
  <c r="K12" i="17" s="1"/>
  <c r="U116" i="13"/>
  <c r="V37" i="10" s="1"/>
  <c r="V12" i="17" s="1"/>
  <c r="N116" i="13"/>
  <c r="O37" i="10" s="1"/>
  <c r="O12" i="17" s="1"/>
  <c r="T116" i="13"/>
  <c r="U37" i="10" s="1"/>
  <c r="U12" i="17" s="1"/>
  <c r="L116" i="13"/>
  <c r="M37" i="10" s="1"/>
  <c r="M12" i="17" s="1"/>
  <c r="Q367" i="11"/>
  <c r="Q364" i="11"/>
  <c r="Q370" i="11"/>
  <c r="Q366" i="11"/>
  <c r="Q369" i="11"/>
  <c r="Q372" i="11"/>
  <c r="Q371" i="11"/>
  <c r="Q365" i="11"/>
  <c r="Q368" i="11"/>
  <c r="Q736" i="12"/>
  <c r="Q744" i="12"/>
  <c r="Q672" i="12"/>
  <c r="Q305" i="11"/>
  <c r="Q302" i="11"/>
  <c r="Q307" i="11"/>
  <c r="Q675" i="12"/>
  <c r="Q678" i="12"/>
  <c r="Q306" i="11"/>
  <c r="Q676" i="12"/>
  <c r="Q743" i="12"/>
  <c r="Q679" i="12"/>
  <c r="Q680" i="12"/>
  <c r="Q738" i="12"/>
  <c r="Q740" i="12"/>
  <c r="Q303" i="11"/>
  <c r="Q304" i="11"/>
  <c r="Q308" i="11"/>
  <c r="Q677" i="12"/>
  <c r="Q674" i="12"/>
  <c r="Q300" i="11"/>
  <c r="Q739" i="12"/>
  <c r="Q741" i="12"/>
  <c r="Q742" i="12"/>
  <c r="Q737" i="12"/>
  <c r="Q673" i="12"/>
  <c r="Q301" i="11"/>
  <c r="F36" i="10"/>
  <c r="D113" i="13"/>
  <c r="K370" i="11"/>
  <c r="K369" i="11"/>
  <c r="K367" i="11"/>
  <c r="K366" i="11"/>
  <c r="K371" i="11"/>
  <c r="K364" i="11"/>
  <c r="K365" i="11"/>
  <c r="K368" i="11"/>
  <c r="K372" i="11"/>
  <c r="K736" i="12"/>
  <c r="K741" i="12"/>
  <c r="K306" i="11"/>
  <c r="K739" i="12"/>
  <c r="K677" i="12"/>
  <c r="K674" i="12"/>
  <c r="K672" i="12"/>
  <c r="K740" i="12"/>
  <c r="K304" i="11"/>
  <c r="K302" i="11"/>
  <c r="K680" i="12"/>
  <c r="K742" i="12"/>
  <c r="K300" i="11"/>
  <c r="K303" i="11"/>
  <c r="K679" i="12"/>
  <c r="K738" i="12"/>
  <c r="K743" i="12"/>
  <c r="K678" i="12"/>
  <c r="K675" i="12"/>
  <c r="K744" i="12"/>
  <c r="K676" i="12"/>
  <c r="K305" i="11"/>
  <c r="K308" i="11"/>
  <c r="K307" i="11"/>
  <c r="K673" i="12"/>
  <c r="K301" i="11"/>
  <c r="K737" i="12"/>
  <c r="T364" i="11"/>
  <c r="T370" i="11"/>
  <c r="T372" i="11"/>
  <c r="T366" i="11"/>
  <c r="T371" i="11"/>
  <c r="T369" i="11"/>
  <c r="T367" i="11"/>
  <c r="T368" i="11"/>
  <c r="T365" i="11"/>
  <c r="T736" i="12"/>
  <c r="T679" i="12"/>
  <c r="T674" i="12"/>
  <c r="T675" i="12"/>
  <c r="T678" i="12"/>
  <c r="T680" i="12"/>
  <c r="T676" i="12"/>
  <c r="T677" i="12"/>
  <c r="T743" i="12"/>
  <c r="T742" i="12"/>
  <c r="T303" i="11"/>
  <c r="T308" i="11"/>
  <c r="T739" i="12"/>
  <c r="T305" i="11"/>
  <c r="T740" i="12"/>
  <c r="T741" i="12"/>
  <c r="T738" i="12"/>
  <c r="T300" i="11"/>
  <c r="T302" i="11"/>
  <c r="T307" i="11"/>
  <c r="T304" i="11"/>
  <c r="T306" i="11"/>
  <c r="T744" i="12"/>
  <c r="T672" i="12"/>
  <c r="T737" i="12"/>
  <c r="T673" i="12"/>
  <c r="T301" i="11"/>
  <c r="F37" i="10"/>
  <c r="F12" i="17" s="1"/>
  <c r="P372" i="11"/>
  <c r="P369" i="11"/>
  <c r="P371" i="11"/>
  <c r="P367" i="11"/>
  <c r="P365" i="11"/>
  <c r="P370" i="11"/>
  <c r="P364" i="11"/>
  <c r="P368" i="11"/>
  <c r="P366" i="11"/>
  <c r="P736" i="12"/>
  <c r="P675" i="12"/>
  <c r="P742" i="12"/>
  <c r="P300" i="11"/>
  <c r="P307" i="11"/>
  <c r="P680" i="12"/>
  <c r="P304" i="11"/>
  <c r="P303" i="11"/>
  <c r="P302" i="11"/>
  <c r="P744" i="12"/>
  <c r="P743" i="12"/>
  <c r="P672" i="12"/>
  <c r="P678" i="12"/>
  <c r="P308" i="11"/>
  <c r="P739" i="12"/>
  <c r="P674" i="12"/>
  <c r="P305" i="11"/>
  <c r="P306" i="11"/>
  <c r="P679" i="12"/>
  <c r="P676" i="12"/>
  <c r="P738" i="12"/>
  <c r="P740" i="12"/>
  <c r="P677" i="12"/>
  <c r="P741" i="12"/>
  <c r="P301" i="11"/>
  <c r="P673" i="12"/>
  <c r="P737" i="12"/>
  <c r="G368" i="11"/>
  <c r="G372" i="11"/>
  <c r="G371" i="11"/>
  <c r="G364" i="11"/>
  <c r="G370" i="11"/>
  <c r="G366" i="11"/>
  <c r="G365" i="11"/>
  <c r="G369" i="11"/>
  <c r="G367" i="11"/>
  <c r="G736" i="12"/>
  <c r="G680" i="12"/>
  <c r="G303" i="11"/>
  <c r="G744" i="12"/>
  <c r="G738" i="12"/>
  <c r="G678" i="12"/>
  <c r="G741" i="12"/>
  <c r="G672" i="12"/>
  <c r="G308" i="11"/>
  <c r="G677" i="12"/>
  <c r="G674" i="12"/>
  <c r="G305" i="11"/>
  <c r="G743" i="12"/>
  <c r="G300" i="11"/>
  <c r="G302" i="11"/>
  <c r="G307" i="11"/>
  <c r="G304" i="11"/>
  <c r="G739" i="12"/>
  <c r="G679" i="12"/>
  <c r="G740" i="12"/>
  <c r="G676" i="12"/>
  <c r="G742" i="12"/>
  <c r="G675" i="12"/>
  <c r="G306" i="11"/>
  <c r="G737" i="12"/>
  <c r="G673" i="12"/>
  <c r="G301" i="11"/>
  <c r="H372" i="11"/>
  <c r="H365" i="11"/>
  <c r="H371" i="11"/>
  <c r="H368" i="11"/>
  <c r="H364" i="11"/>
  <c r="H369" i="11"/>
  <c r="H370" i="11"/>
  <c r="H367" i="11"/>
  <c r="H366" i="11"/>
  <c r="H736" i="12"/>
  <c r="H675" i="12"/>
  <c r="H741" i="12"/>
  <c r="H308" i="11"/>
  <c r="H307" i="11"/>
  <c r="H744" i="12"/>
  <c r="H743" i="12"/>
  <c r="H306" i="11"/>
  <c r="H679" i="12"/>
  <c r="H303" i="11"/>
  <c r="H739" i="12"/>
  <c r="H676" i="12"/>
  <c r="H677" i="12"/>
  <c r="H678" i="12"/>
  <c r="H742" i="12"/>
  <c r="H305" i="11"/>
  <c r="H738" i="12"/>
  <c r="H740" i="12"/>
  <c r="H300" i="11"/>
  <c r="H304" i="11"/>
  <c r="H680" i="12"/>
  <c r="H674" i="12"/>
  <c r="H672" i="12"/>
  <c r="H302" i="11"/>
  <c r="H673" i="12"/>
  <c r="H301" i="11"/>
  <c r="H737" i="12"/>
  <c r="S366" i="11"/>
  <c r="S364" i="11"/>
  <c r="S367" i="11"/>
  <c r="S369" i="11"/>
  <c r="S368" i="11"/>
  <c r="S365" i="11"/>
  <c r="S370" i="11"/>
  <c r="S371" i="11"/>
  <c r="S372" i="11"/>
  <c r="S736" i="12"/>
  <c r="S740" i="12"/>
  <c r="S743" i="12"/>
  <c r="S742" i="12"/>
  <c r="S744" i="12"/>
  <c r="S672" i="12"/>
  <c r="S741" i="12"/>
  <c r="S738" i="12"/>
  <c r="S304" i="11"/>
  <c r="S308" i="11"/>
  <c r="S307" i="11"/>
  <c r="S679" i="12"/>
  <c r="S675" i="12"/>
  <c r="S302" i="11"/>
  <c r="S677" i="12"/>
  <c r="S674" i="12"/>
  <c r="S739" i="12"/>
  <c r="S676" i="12"/>
  <c r="S303" i="11"/>
  <c r="S306" i="11"/>
  <c r="S680" i="12"/>
  <c r="S678" i="12"/>
  <c r="S300" i="11"/>
  <c r="S305" i="11"/>
  <c r="S737" i="12"/>
  <c r="S673" i="12"/>
  <c r="S301" i="11"/>
  <c r="X371" i="11"/>
  <c r="X368" i="11"/>
  <c r="X365" i="11"/>
  <c r="X369" i="11"/>
  <c r="X372" i="11"/>
  <c r="X364" i="11"/>
  <c r="X370" i="11"/>
  <c r="X366" i="11"/>
  <c r="X367" i="11"/>
  <c r="X736" i="12"/>
  <c r="X307" i="11"/>
  <c r="X739" i="12"/>
  <c r="X740" i="12"/>
  <c r="X676" i="12"/>
  <c r="X300" i="11"/>
  <c r="X675" i="12"/>
  <c r="X677" i="12"/>
  <c r="X738" i="12"/>
  <c r="X674" i="12"/>
  <c r="X679" i="12"/>
  <c r="X302" i="11"/>
  <c r="X306" i="11"/>
  <c r="X744" i="12"/>
  <c r="X743" i="12"/>
  <c r="X672" i="12"/>
  <c r="X304" i="11"/>
  <c r="X308" i="11"/>
  <c r="X680" i="12"/>
  <c r="X741" i="12"/>
  <c r="X742" i="12"/>
  <c r="X303" i="11"/>
  <c r="X305" i="11"/>
  <c r="X678" i="12"/>
  <c r="X737" i="12"/>
  <c r="X673" i="12"/>
  <c r="X301" i="11"/>
  <c r="J366" i="11"/>
  <c r="J368" i="11"/>
  <c r="J364" i="11"/>
  <c r="J372" i="11"/>
  <c r="J369" i="11"/>
  <c r="J371" i="11"/>
  <c r="J365" i="11"/>
  <c r="J370" i="11"/>
  <c r="J367" i="11"/>
  <c r="J736" i="12"/>
  <c r="J744" i="12"/>
  <c r="J676" i="12"/>
  <c r="J743" i="12"/>
  <c r="J678" i="12"/>
  <c r="J739" i="12"/>
  <c r="J304" i="11"/>
  <c r="J305" i="11"/>
  <c r="J680" i="12"/>
  <c r="J740" i="12"/>
  <c r="J742" i="12"/>
  <c r="J675" i="12"/>
  <c r="J672" i="12"/>
  <c r="J674" i="12"/>
  <c r="J302" i="11"/>
  <c r="J308" i="11"/>
  <c r="J677" i="12"/>
  <c r="J741" i="12"/>
  <c r="J738" i="12"/>
  <c r="J303" i="11"/>
  <c r="J306" i="11"/>
  <c r="J679" i="12"/>
  <c r="J300" i="11"/>
  <c r="J307" i="11"/>
  <c r="J673" i="12"/>
  <c r="J301" i="11"/>
  <c r="J737" i="12"/>
  <c r="G229" i="18" l="1"/>
  <c r="I229" i="18"/>
  <c r="P229" i="18"/>
  <c r="Q9" i="17"/>
  <c r="Q8" i="17"/>
  <c r="R9" i="17"/>
  <c r="R8" i="17"/>
  <c r="K229" i="18"/>
  <c r="O229" i="18"/>
  <c r="T9" i="17"/>
  <c r="T8" i="17"/>
  <c r="M9" i="17"/>
  <c r="M8" i="17"/>
  <c r="G9" i="17"/>
  <c r="G8" i="17"/>
  <c r="N9" i="17"/>
  <c r="N8" i="17"/>
  <c r="T229" i="18"/>
  <c r="R229" i="18"/>
  <c r="J229" i="18"/>
  <c r="F229" i="18"/>
  <c r="F9" i="17"/>
  <c r="F8" i="17"/>
  <c r="U9" i="17"/>
  <c r="U8" i="17"/>
  <c r="P9" i="17"/>
  <c r="P8" i="17"/>
  <c r="W9" i="17"/>
  <c r="W8" i="17"/>
  <c r="S229" i="18"/>
  <c r="U229" i="18"/>
  <c r="E229" i="18"/>
  <c r="G681" i="12"/>
  <c r="G683" i="12" s="1"/>
  <c r="G826" i="12" s="1"/>
  <c r="E20" i="15" s="1"/>
  <c r="E15" i="14" s="1"/>
  <c r="H229" i="18"/>
  <c r="O9" i="17"/>
  <c r="O8" i="17"/>
  <c r="I9" i="17"/>
  <c r="I8" i="17"/>
  <c r="V9" i="17"/>
  <c r="V8" i="17"/>
  <c r="H9" i="17"/>
  <c r="H8" i="17"/>
  <c r="L229" i="18"/>
  <c r="X9" i="17"/>
  <c r="X8" i="17"/>
  <c r="D229" i="18"/>
  <c r="M229" i="18"/>
  <c r="N229" i="18"/>
  <c r="K9" i="17"/>
  <c r="K8" i="17"/>
  <c r="L9" i="17"/>
  <c r="L8" i="17"/>
  <c r="Q229" i="18"/>
  <c r="S9" i="17"/>
  <c r="S8" i="17"/>
  <c r="J9" i="17"/>
  <c r="J8" i="17"/>
  <c r="I373" i="11"/>
  <c r="I375" i="11" s="1"/>
  <c r="I382" i="11" s="1"/>
  <c r="G23" i="14" s="1"/>
  <c r="I681" i="12"/>
  <c r="I683" i="12" s="1"/>
  <c r="I826" i="12" s="1"/>
  <c r="G20" i="15" s="1"/>
  <c r="G15" i="14" s="1"/>
  <c r="W745" i="12"/>
  <c r="W747" i="12" s="1"/>
  <c r="W827" i="12" s="1"/>
  <c r="U21" i="15" s="1"/>
  <c r="O745" i="12"/>
  <c r="O747" i="12" s="1"/>
  <c r="O827" i="12" s="1"/>
  <c r="M21" i="15" s="1"/>
  <c r="K309" i="11"/>
  <c r="K311" i="11" s="1"/>
  <c r="K380" i="11" s="1"/>
  <c r="K381" i="11" s="1"/>
  <c r="R309" i="11"/>
  <c r="R311" i="11" s="1"/>
  <c r="R380" i="11" s="1"/>
  <c r="P11" i="14" s="1"/>
  <c r="P12" i="14" s="1"/>
  <c r="L309" i="11"/>
  <c r="L311" i="11" s="1"/>
  <c r="L380" i="11" s="1"/>
  <c r="L381" i="11" s="1"/>
  <c r="V681" i="12"/>
  <c r="V683" i="12" s="1"/>
  <c r="V826" i="12" s="1"/>
  <c r="T20" i="15" s="1"/>
  <c r="T15" i="14" s="1"/>
  <c r="M309" i="11"/>
  <c r="M311" i="11" s="1"/>
  <c r="M380" i="11" s="1"/>
  <c r="K11" i="14" s="1"/>
  <c r="K12" i="14" s="1"/>
  <c r="M373" i="11"/>
  <c r="M375" i="11" s="1"/>
  <c r="M382" i="11" s="1"/>
  <c r="K23" i="14" s="1"/>
  <c r="J745" i="12"/>
  <c r="J747" i="12" s="1"/>
  <c r="J827" i="12" s="1"/>
  <c r="H21" i="15" s="1"/>
  <c r="X760" i="12"/>
  <c r="X756" i="12"/>
  <c r="X754" i="12"/>
  <c r="X755" i="12"/>
  <c r="X752" i="12"/>
  <c r="X753" i="12"/>
  <c r="X757" i="12"/>
  <c r="X758" i="12"/>
  <c r="X759" i="12"/>
  <c r="X768" i="12"/>
  <c r="X780" i="12"/>
  <c r="X807" i="12"/>
  <c r="X784" i="12"/>
  <c r="X793" i="12"/>
  <c r="X811" i="12"/>
  <c r="X808" i="12"/>
  <c r="X776" i="12"/>
  <c r="X795" i="12"/>
  <c r="X788" i="12"/>
  <c r="X810" i="12"/>
  <c r="X806" i="12"/>
  <c r="X783" i="12"/>
  <c r="X771" i="12"/>
  <c r="X778" i="12"/>
  <c r="X790" i="12"/>
  <c r="X796" i="12"/>
  <c r="X769" i="12"/>
  <c r="X781" i="12"/>
  <c r="X779" i="12"/>
  <c r="X809" i="12"/>
  <c r="X794" i="12"/>
  <c r="X770" i="12"/>
  <c r="X791" i="12"/>
  <c r="X792" i="12"/>
  <c r="X764" i="12"/>
  <c r="X767" i="12"/>
  <c r="X772" i="12"/>
  <c r="X766" i="12"/>
  <c r="X805" i="12"/>
  <c r="X765" i="12"/>
  <c r="X812" i="12"/>
  <c r="X782" i="12"/>
  <c r="X804" i="12"/>
  <c r="X789" i="12"/>
  <c r="X777" i="12"/>
  <c r="M381" i="11"/>
  <c r="J309" i="11"/>
  <c r="J311" i="11" s="1"/>
  <c r="J380" i="11" s="1"/>
  <c r="J373" i="11"/>
  <c r="J375" i="11" s="1"/>
  <c r="J382" i="11" s="1"/>
  <c r="S681" i="12"/>
  <c r="S683" i="12" s="1"/>
  <c r="S826" i="12" s="1"/>
  <c r="Q20" i="15" s="1"/>
  <c r="Q15" i="14" s="1"/>
  <c r="G309" i="11"/>
  <c r="G311" i="11" s="1"/>
  <c r="G380" i="11" s="1"/>
  <c r="G373" i="11"/>
  <c r="G375" i="11" s="1"/>
  <c r="G382" i="11" s="1"/>
  <c r="E37" i="10"/>
  <c r="F756" i="12"/>
  <c r="F753" i="12"/>
  <c r="F757" i="12"/>
  <c r="F752" i="12"/>
  <c r="F754" i="12"/>
  <c r="F760" i="12"/>
  <c r="F755" i="12"/>
  <c r="F759" i="12"/>
  <c r="F758" i="12"/>
  <c r="F809" i="12"/>
  <c r="F810" i="12"/>
  <c r="F784" i="12"/>
  <c r="F788" i="12"/>
  <c r="F770" i="12"/>
  <c r="F808" i="12"/>
  <c r="F783" i="12"/>
  <c r="F771" i="12"/>
  <c r="F796" i="12"/>
  <c r="F778" i="12"/>
  <c r="F769" i="12"/>
  <c r="F795" i="12"/>
  <c r="F794" i="12"/>
  <c r="F780" i="12"/>
  <c r="F776" i="12"/>
  <c r="F806" i="12"/>
  <c r="F768" i="12"/>
  <c r="F793" i="12"/>
  <c r="F779" i="12"/>
  <c r="F791" i="12"/>
  <c r="F807" i="12"/>
  <c r="F811" i="12"/>
  <c r="F781" i="12"/>
  <c r="F790" i="12"/>
  <c r="F812" i="12"/>
  <c r="F764" i="12"/>
  <c r="F782" i="12"/>
  <c r="F804" i="12"/>
  <c r="F765" i="12"/>
  <c r="F772" i="12"/>
  <c r="F767" i="12"/>
  <c r="F766" i="12"/>
  <c r="F792" i="12"/>
  <c r="F805" i="12"/>
  <c r="F777" i="12"/>
  <c r="F789" i="12"/>
  <c r="K681" i="12"/>
  <c r="K683" i="12" s="1"/>
  <c r="K826" i="12" s="1"/>
  <c r="I20" i="15" s="1"/>
  <c r="I15" i="14" s="1"/>
  <c r="M754" i="12"/>
  <c r="M756" i="12"/>
  <c r="M753" i="12"/>
  <c r="M760" i="12"/>
  <c r="M752" i="12"/>
  <c r="M757" i="12"/>
  <c r="M755" i="12"/>
  <c r="M758" i="12"/>
  <c r="M759" i="12"/>
  <c r="M771" i="12"/>
  <c r="M788" i="12"/>
  <c r="M809" i="12"/>
  <c r="M769" i="12"/>
  <c r="M784" i="12"/>
  <c r="M768" i="12"/>
  <c r="M790" i="12"/>
  <c r="M770" i="12"/>
  <c r="M779" i="12"/>
  <c r="M807" i="12"/>
  <c r="M793" i="12"/>
  <c r="M791" i="12"/>
  <c r="M781" i="12"/>
  <c r="M810" i="12"/>
  <c r="M795" i="12"/>
  <c r="M776" i="12"/>
  <c r="M808" i="12"/>
  <c r="M783" i="12"/>
  <c r="M796" i="12"/>
  <c r="M780" i="12"/>
  <c r="M794" i="12"/>
  <c r="M778" i="12"/>
  <c r="M806" i="12"/>
  <c r="M811" i="12"/>
  <c r="M782" i="12"/>
  <c r="M812" i="12"/>
  <c r="M766" i="12"/>
  <c r="M765" i="12"/>
  <c r="M792" i="12"/>
  <c r="M804" i="12"/>
  <c r="M805" i="12"/>
  <c r="M767" i="12"/>
  <c r="M772" i="12"/>
  <c r="M764" i="12"/>
  <c r="M789" i="12"/>
  <c r="M777" i="12"/>
  <c r="G752" i="12"/>
  <c r="G755" i="12"/>
  <c r="G760" i="12"/>
  <c r="G756" i="12"/>
  <c r="G753" i="12"/>
  <c r="G757" i="12"/>
  <c r="G754" i="12"/>
  <c r="G758" i="12"/>
  <c r="G759" i="12"/>
  <c r="G778" i="12"/>
  <c r="G771" i="12"/>
  <c r="G796" i="12"/>
  <c r="G781" i="12"/>
  <c r="G793" i="12"/>
  <c r="G780" i="12"/>
  <c r="G776" i="12"/>
  <c r="G806" i="12"/>
  <c r="G769" i="12"/>
  <c r="G795" i="12"/>
  <c r="G779" i="12"/>
  <c r="G791" i="12"/>
  <c r="G807" i="12"/>
  <c r="G790" i="12"/>
  <c r="G770" i="12"/>
  <c r="G783" i="12"/>
  <c r="G784" i="12"/>
  <c r="G794" i="12"/>
  <c r="G809" i="12"/>
  <c r="G810" i="12"/>
  <c r="G768" i="12"/>
  <c r="G788" i="12"/>
  <c r="G808" i="12"/>
  <c r="G811" i="12"/>
  <c r="G772" i="12"/>
  <c r="G767" i="12"/>
  <c r="G766" i="12"/>
  <c r="G804" i="12"/>
  <c r="G805" i="12"/>
  <c r="G765" i="12"/>
  <c r="G792" i="12"/>
  <c r="G782" i="12"/>
  <c r="G812" i="12"/>
  <c r="G764" i="12"/>
  <c r="G789" i="12"/>
  <c r="G777" i="12"/>
  <c r="N754" i="12"/>
  <c r="N755" i="12"/>
  <c r="N753" i="12"/>
  <c r="N760" i="12"/>
  <c r="N752" i="12"/>
  <c r="N756" i="12"/>
  <c r="N757" i="12"/>
  <c r="N759" i="12"/>
  <c r="N758" i="12"/>
  <c r="N780" i="12"/>
  <c r="N808" i="12"/>
  <c r="N807" i="12"/>
  <c r="N790" i="12"/>
  <c r="N779" i="12"/>
  <c r="N806" i="12"/>
  <c r="N769" i="12"/>
  <c r="N770" i="12"/>
  <c r="N776" i="12"/>
  <c r="N809" i="12"/>
  <c r="N783" i="12"/>
  <c r="N781" i="12"/>
  <c r="N784" i="12"/>
  <c r="N794" i="12"/>
  <c r="N811" i="12"/>
  <c r="N796" i="12"/>
  <c r="N788" i="12"/>
  <c r="N810" i="12"/>
  <c r="N793" i="12"/>
  <c r="N778" i="12"/>
  <c r="N771" i="12"/>
  <c r="N795" i="12"/>
  <c r="N768" i="12"/>
  <c r="N791" i="12"/>
  <c r="N772" i="12"/>
  <c r="N782" i="12"/>
  <c r="N792" i="12"/>
  <c r="N767" i="12"/>
  <c r="N766" i="12"/>
  <c r="N764" i="12"/>
  <c r="N765" i="12"/>
  <c r="N804" i="12"/>
  <c r="N805" i="12"/>
  <c r="N812" i="12"/>
  <c r="N789" i="12"/>
  <c r="N777" i="12"/>
  <c r="R745" i="12"/>
  <c r="R747" i="12" s="1"/>
  <c r="R827" i="12" s="1"/>
  <c r="P21" i="15" s="1"/>
  <c r="L681" i="12"/>
  <c r="L683" i="12" s="1"/>
  <c r="L826" i="12" s="1"/>
  <c r="J20" i="15" s="1"/>
  <c r="J15" i="14" s="1"/>
  <c r="V745" i="12"/>
  <c r="V747" i="12" s="1"/>
  <c r="V827" i="12" s="1"/>
  <c r="T21" i="15" s="1"/>
  <c r="M681" i="12"/>
  <c r="M683" i="12" s="1"/>
  <c r="M826" i="12" s="1"/>
  <c r="K20" i="15" s="1"/>
  <c r="K15" i="14" s="1"/>
  <c r="X373" i="11"/>
  <c r="X375" i="11" s="1"/>
  <c r="X382" i="11" s="1"/>
  <c r="S373" i="11"/>
  <c r="S375" i="11" s="1"/>
  <c r="S382" i="11" s="1"/>
  <c r="P373" i="11"/>
  <c r="P375" i="11" s="1"/>
  <c r="P382" i="11" s="1"/>
  <c r="D116" i="13"/>
  <c r="U755" i="12"/>
  <c r="U756" i="12"/>
  <c r="U760" i="12"/>
  <c r="U754" i="12"/>
  <c r="U752" i="12"/>
  <c r="U757" i="12"/>
  <c r="U753" i="12"/>
  <c r="U759" i="12"/>
  <c r="U758" i="12"/>
  <c r="U795" i="12"/>
  <c r="U794" i="12"/>
  <c r="U790" i="12"/>
  <c r="U771" i="12"/>
  <c r="U788" i="12"/>
  <c r="U809" i="12"/>
  <c r="U808" i="12"/>
  <c r="U807" i="12"/>
  <c r="U769" i="12"/>
  <c r="U778" i="12"/>
  <c r="U781" i="12"/>
  <c r="U793" i="12"/>
  <c r="U770" i="12"/>
  <c r="U780" i="12"/>
  <c r="U776" i="12"/>
  <c r="U791" i="12"/>
  <c r="U810" i="12"/>
  <c r="U811" i="12"/>
  <c r="U768" i="12"/>
  <c r="U779" i="12"/>
  <c r="U783" i="12"/>
  <c r="U796" i="12"/>
  <c r="U784" i="12"/>
  <c r="U806" i="12"/>
  <c r="U792" i="12"/>
  <c r="U782" i="12"/>
  <c r="U812" i="12"/>
  <c r="U766" i="12"/>
  <c r="U765" i="12"/>
  <c r="U804" i="12"/>
  <c r="U767" i="12"/>
  <c r="U772" i="12"/>
  <c r="U805" i="12"/>
  <c r="U764" i="12"/>
  <c r="U777" i="12"/>
  <c r="U789" i="12"/>
  <c r="P756" i="12"/>
  <c r="P754" i="12"/>
  <c r="P760" i="12"/>
  <c r="P752" i="12"/>
  <c r="P755" i="12"/>
  <c r="P757" i="12"/>
  <c r="P753" i="12"/>
  <c r="P759" i="12"/>
  <c r="P758" i="12"/>
  <c r="P783" i="12"/>
  <c r="P794" i="12"/>
  <c r="P788" i="12"/>
  <c r="P769" i="12"/>
  <c r="P795" i="12"/>
  <c r="P778" i="12"/>
  <c r="P776" i="12"/>
  <c r="P809" i="12"/>
  <c r="P808" i="12"/>
  <c r="P771" i="12"/>
  <c r="P781" i="12"/>
  <c r="P779" i="12"/>
  <c r="P806" i="12"/>
  <c r="P784" i="12"/>
  <c r="P790" i="12"/>
  <c r="P770" i="12"/>
  <c r="P791" i="12"/>
  <c r="P810" i="12"/>
  <c r="P811" i="12"/>
  <c r="P796" i="12"/>
  <c r="P768" i="12"/>
  <c r="P793" i="12"/>
  <c r="P807" i="12"/>
  <c r="P780" i="12"/>
  <c r="P767" i="12"/>
  <c r="P772" i="12"/>
  <c r="P782" i="12"/>
  <c r="P766" i="12"/>
  <c r="P804" i="12"/>
  <c r="P764" i="12"/>
  <c r="P812" i="12"/>
  <c r="P765" i="12"/>
  <c r="P805" i="12"/>
  <c r="P792" i="12"/>
  <c r="P789" i="12"/>
  <c r="P777" i="12"/>
  <c r="W756" i="12"/>
  <c r="W755" i="12"/>
  <c r="W757" i="12"/>
  <c r="W753" i="12"/>
  <c r="W752" i="12"/>
  <c r="W754" i="12"/>
  <c r="W760" i="12"/>
  <c r="W759" i="12"/>
  <c r="W758" i="12"/>
  <c r="W796" i="12"/>
  <c r="W790" i="12"/>
  <c r="W780" i="12"/>
  <c r="W783" i="12"/>
  <c r="W781" i="12"/>
  <c r="W809" i="12"/>
  <c r="W771" i="12"/>
  <c r="W784" i="12"/>
  <c r="W808" i="12"/>
  <c r="W791" i="12"/>
  <c r="W811" i="12"/>
  <c r="W776" i="12"/>
  <c r="W810" i="12"/>
  <c r="W769" i="12"/>
  <c r="W795" i="12"/>
  <c r="W793" i="12"/>
  <c r="W806" i="12"/>
  <c r="W794" i="12"/>
  <c r="W768" i="12"/>
  <c r="W788" i="12"/>
  <c r="W770" i="12"/>
  <c r="W807" i="12"/>
  <c r="W778" i="12"/>
  <c r="W779" i="12"/>
  <c r="W772" i="12"/>
  <c r="W764" i="12"/>
  <c r="W805" i="12"/>
  <c r="W767" i="12"/>
  <c r="W792" i="12"/>
  <c r="W804" i="12"/>
  <c r="W812" i="12"/>
  <c r="W766" i="12"/>
  <c r="W782" i="12"/>
  <c r="W765" i="12"/>
  <c r="W789" i="12"/>
  <c r="W777" i="12"/>
  <c r="W373" i="11"/>
  <c r="W375" i="11" s="1"/>
  <c r="W382" i="11" s="1"/>
  <c r="V373" i="11"/>
  <c r="V375" i="11" s="1"/>
  <c r="V382" i="11" s="1"/>
  <c r="S745" i="12"/>
  <c r="S747" i="12" s="1"/>
  <c r="S827" i="12" s="1"/>
  <c r="Q21" i="15" s="1"/>
  <c r="G745" i="12"/>
  <c r="G747" i="12" s="1"/>
  <c r="G827" i="12" s="1"/>
  <c r="E21" i="15" s="1"/>
  <c r="T309" i="11"/>
  <c r="T311" i="11" s="1"/>
  <c r="T380" i="11" s="1"/>
  <c r="O760" i="12"/>
  <c r="O757" i="12"/>
  <c r="O754" i="12"/>
  <c r="O756" i="12"/>
  <c r="O755" i="12"/>
  <c r="O753" i="12"/>
  <c r="O752" i="12"/>
  <c r="O759" i="12"/>
  <c r="O758" i="12"/>
  <c r="O783" i="12"/>
  <c r="O796" i="12"/>
  <c r="O768" i="12"/>
  <c r="O811" i="12"/>
  <c r="O788" i="12"/>
  <c r="O770" i="12"/>
  <c r="O810" i="12"/>
  <c r="O795" i="12"/>
  <c r="O784" i="12"/>
  <c r="O793" i="12"/>
  <c r="O778" i="12"/>
  <c r="O779" i="12"/>
  <c r="O806" i="12"/>
  <c r="O771" i="12"/>
  <c r="O807" i="12"/>
  <c r="O794" i="12"/>
  <c r="O769" i="12"/>
  <c r="O781" i="12"/>
  <c r="O790" i="12"/>
  <c r="O776" i="12"/>
  <c r="O791" i="12"/>
  <c r="O808" i="12"/>
  <c r="O780" i="12"/>
  <c r="O809" i="12"/>
  <c r="O805" i="12"/>
  <c r="O767" i="12"/>
  <c r="O766" i="12"/>
  <c r="O782" i="12"/>
  <c r="O765" i="12"/>
  <c r="O764" i="12"/>
  <c r="O812" i="12"/>
  <c r="O804" i="12"/>
  <c r="O772" i="12"/>
  <c r="O792" i="12"/>
  <c r="O777" i="12"/>
  <c r="O789" i="12"/>
  <c r="I752" i="12"/>
  <c r="I755" i="12"/>
  <c r="I753" i="12"/>
  <c r="I756" i="12"/>
  <c r="I760" i="12"/>
  <c r="I757" i="12"/>
  <c r="I754" i="12"/>
  <c r="I759" i="12"/>
  <c r="I758" i="12"/>
  <c r="I768" i="12"/>
  <c r="I793" i="12"/>
  <c r="I790" i="12"/>
  <c r="I779" i="12"/>
  <c r="I776" i="12"/>
  <c r="I811" i="12"/>
  <c r="I780" i="12"/>
  <c r="I783" i="12"/>
  <c r="I769" i="12"/>
  <c r="I778" i="12"/>
  <c r="I791" i="12"/>
  <c r="I795" i="12"/>
  <c r="I784" i="12"/>
  <c r="I781" i="12"/>
  <c r="I794" i="12"/>
  <c r="I809" i="12"/>
  <c r="I771" i="12"/>
  <c r="I788" i="12"/>
  <c r="I770" i="12"/>
  <c r="I796" i="12"/>
  <c r="I810" i="12"/>
  <c r="I808" i="12"/>
  <c r="I806" i="12"/>
  <c r="I807" i="12"/>
  <c r="I765" i="12"/>
  <c r="I812" i="12"/>
  <c r="I805" i="12"/>
  <c r="I792" i="12"/>
  <c r="I766" i="12"/>
  <c r="I782" i="12"/>
  <c r="I767" i="12"/>
  <c r="I804" i="12"/>
  <c r="I772" i="12"/>
  <c r="I764" i="12"/>
  <c r="I789" i="12"/>
  <c r="I777" i="12"/>
  <c r="N745" i="12"/>
  <c r="N747" i="12" s="1"/>
  <c r="N827" i="12" s="1"/>
  <c r="L21" i="15" s="1"/>
  <c r="W309" i="11"/>
  <c r="W311" i="11" s="1"/>
  <c r="W380" i="11" s="1"/>
  <c r="U745" i="12"/>
  <c r="U747" i="12" s="1"/>
  <c r="U827" i="12" s="1"/>
  <c r="S21" i="15" s="1"/>
  <c r="O681" i="12"/>
  <c r="O683" i="12" s="1"/>
  <c r="O826" i="12" s="1"/>
  <c r="M20" i="15" s="1"/>
  <c r="M15" i="14" s="1"/>
  <c r="J681" i="12"/>
  <c r="J683" i="12" s="1"/>
  <c r="J826" i="12" s="1"/>
  <c r="H20" i="15" s="1"/>
  <c r="H15" i="14" s="1"/>
  <c r="X309" i="11"/>
  <c r="X311" i="11" s="1"/>
  <c r="X380" i="11" s="1"/>
  <c r="H373" i="11"/>
  <c r="H375" i="11" s="1"/>
  <c r="H382" i="11" s="1"/>
  <c r="T681" i="12"/>
  <c r="T683" i="12" s="1"/>
  <c r="T826" i="12" s="1"/>
  <c r="R20" i="15" s="1"/>
  <c r="R15" i="14" s="1"/>
  <c r="F365" i="11"/>
  <c r="AA365" i="11" s="1"/>
  <c r="F364" i="11"/>
  <c r="AA364" i="11" s="1"/>
  <c r="F371" i="11"/>
  <c r="AA371" i="11" s="1"/>
  <c r="F367" i="11"/>
  <c r="AA367" i="11" s="1"/>
  <c r="F368" i="11"/>
  <c r="AA368" i="11" s="1"/>
  <c r="F370" i="11"/>
  <c r="AA370" i="11" s="1"/>
  <c r="F372" i="11"/>
  <c r="AA372" i="11" s="1"/>
  <c r="F366" i="11"/>
  <c r="AA366" i="11" s="1"/>
  <c r="F369" i="11"/>
  <c r="AA369" i="11" s="1"/>
  <c r="F736" i="12"/>
  <c r="AA736" i="12" s="1"/>
  <c r="F677" i="12"/>
  <c r="AA677" i="12" s="1"/>
  <c r="F300" i="11"/>
  <c r="AA300" i="11" s="1"/>
  <c r="F679" i="12"/>
  <c r="AA679" i="12" s="1"/>
  <c r="F680" i="12"/>
  <c r="AA680" i="12" s="1"/>
  <c r="F676" i="12"/>
  <c r="AA676" i="12" s="1"/>
  <c r="F741" i="12"/>
  <c r="AA741" i="12" s="1"/>
  <c r="F678" i="12"/>
  <c r="AA678" i="12" s="1"/>
  <c r="F302" i="11"/>
  <c r="AA302" i="11" s="1"/>
  <c r="F304" i="11"/>
  <c r="AA304" i="11" s="1"/>
  <c r="F744" i="12"/>
  <c r="AA744" i="12" s="1"/>
  <c r="F743" i="12"/>
  <c r="AA743" i="12" s="1"/>
  <c r="F306" i="11"/>
  <c r="AA306" i="11" s="1"/>
  <c r="F740" i="12"/>
  <c r="AA740" i="12" s="1"/>
  <c r="F742" i="12"/>
  <c r="AA742" i="12" s="1"/>
  <c r="F672" i="12"/>
  <c r="F303" i="11"/>
  <c r="AA303" i="11" s="1"/>
  <c r="F307" i="11"/>
  <c r="AA307" i="11" s="1"/>
  <c r="F674" i="12"/>
  <c r="AA674" i="12" s="1"/>
  <c r="F305" i="11"/>
  <c r="AA305" i="11" s="1"/>
  <c r="F739" i="12"/>
  <c r="AA739" i="12" s="1"/>
  <c r="F675" i="12"/>
  <c r="AA675" i="12" s="1"/>
  <c r="F738" i="12"/>
  <c r="AA738" i="12" s="1"/>
  <c r="F308" i="11"/>
  <c r="AA308" i="11" s="1"/>
  <c r="F673" i="12"/>
  <c r="AA673" i="12" s="1"/>
  <c r="F301" i="11"/>
  <c r="AA301" i="11" s="1"/>
  <c r="F737" i="12"/>
  <c r="AA737" i="12" s="1"/>
  <c r="E36" i="10"/>
  <c r="V757" i="12"/>
  <c r="V756" i="12"/>
  <c r="V755" i="12"/>
  <c r="V753" i="12"/>
  <c r="V754" i="12"/>
  <c r="V752" i="12"/>
  <c r="V760" i="12"/>
  <c r="V758" i="12"/>
  <c r="V759" i="12"/>
  <c r="V771" i="12"/>
  <c r="V784" i="12"/>
  <c r="V781" i="12"/>
  <c r="V788" i="12"/>
  <c r="V791" i="12"/>
  <c r="V795" i="12"/>
  <c r="V778" i="12"/>
  <c r="V768" i="12"/>
  <c r="V780" i="12"/>
  <c r="V794" i="12"/>
  <c r="V793" i="12"/>
  <c r="V790" i="12"/>
  <c r="V770" i="12"/>
  <c r="V810" i="12"/>
  <c r="V796" i="12"/>
  <c r="V779" i="12"/>
  <c r="V809" i="12"/>
  <c r="V808" i="12"/>
  <c r="V807" i="12"/>
  <c r="V769" i="12"/>
  <c r="V783" i="12"/>
  <c r="V776" i="12"/>
  <c r="V806" i="12"/>
  <c r="V811" i="12"/>
  <c r="V767" i="12"/>
  <c r="V766" i="12"/>
  <c r="V782" i="12"/>
  <c r="V765" i="12"/>
  <c r="V805" i="12"/>
  <c r="V772" i="12"/>
  <c r="V804" i="12"/>
  <c r="V792" i="12"/>
  <c r="V812" i="12"/>
  <c r="V764" i="12"/>
  <c r="V789" i="12"/>
  <c r="V777" i="12"/>
  <c r="H754" i="12"/>
  <c r="H752" i="12"/>
  <c r="H753" i="12"/>
  <c r="H760" i="12"/>
  <c r="H757" i="12"/>
  <c r="H755" i="12"/>
  <c r="H756" i="12"/>
  <c r="H759" i="12"/>
  <c r="H758" i="12"/>
  <c r="H795" i="12"/>
  <c r="H784" i="12"/>
  <c r="H779" i="12"/>
  <c r="H807" i="12"/>
  <c r="H771" i="12"/>
  <c r="H791" i="12"/>
  <c r="H806" i="12"/>
  <c r="H811" i="12"/>
  <c r="H794" i="12"/>
  <c r="H768" i="12"/>
  <c r="H793" i="12"/>
  <c r="H790" i="12"/>
  <c r="H796" i="12"/>
  <c r="H783" i="12"/>
  <c r="H769" i="12"/>
  <c r="H788" i="12"/>
  <c r="H770" i="12"/>
  <c r="H778" i="12"/>
  <c r="H780" i="12"/>
  <c r="H781" i="12"/>
  <c r="H776" i="12"/>
  <c r="H809" i="12"/>
  <c r="H810" i="12"/>
  <c r="H808" i="12"/>
  <c r="H805" i="12"/>
  <c r="H792" i="12"/>
  <c r="H812" i="12"/>
  <c r="H772" i="12"/>
  <c r="H764" i="12"/>
  <c r="H782" i="12"/>
  <c r="H767" i="12"/>
  <c r="H766" i="12"/>
  <c r="H804" i="12"/>
  <c r="H765" i="12"/>
  <c r="H777" i="12"/>
  <c r="H789" i="12"/>
  <c r="N309" i="11"/>
  <c r="N311" i="11" s="1"/>
  <c r="N380" i="11" s="1"/>
  <c r="U681" i="12"/>
  <c r="U683" i="12" s="1"/>
  <c r="U826" i="12" s="1"/>
  <c r="S20" i="15" s="1"/>
  <c r="S15" i="14" s="1"/>
  <c r="U373" i="11"/>
  <c r="U375" i="11" s="1"/>
  <c r="U382" i="11" s="1"/>
  <c r="O309" i="11"/>
  <c r="O311" i="11" s="1"/>
  <c r="O380" i="11" s="1"/>
  <c r="O373" i="11"/>
  <c r="O375" i="11" s="1"/>
  <c r="O382" i="11" s="1"/>
  <c r="X681" i="12"/>
  <c r="X683" i="12" s="1"/>
  <c r="X826" i="12" s="1"/>
  <c r="V20" i="15" s="1"/>
  <c r="V15" i="14" s="1"/>
  <c r="H745" i="12"/>
  <c r="H747" i="12" s="1"/>
  <c r="H827" i="12" s="1"/>
  <c r="F21" i="15" s="1"/>
  <c r="P745" i="12"/>
  <c r="P747" i="12" s="1"/>
  <c r="P827" i="12" s="1"/>
  <c r="N21" i="15" s="1"/>
  <c r="T745" i="12"/>
  <c r="T747" i="12" s="1"/>
  <c r="T827" i="12" s="1"/>
  <c r="R21" i="15" s="1"/>
  <c r="K373" i="11"/>
  <c r="K375" i="11" s="1"/>
  <c r="K382" i="11" s="1"/>
  <c r="Q309" i="11"/>
  <c r="Q311" i="11" s="1"/>
  <c r="Q380" i="11" s="1"/>
  <c r="K756" i="12"/>
  <c r="K754" i="12"/>
  <c r="K755" i="12"/>
  <c r="K760" i="12"/>
  <c r="K757" i="12"/>
  <c r="K752" i="12"/>
  <c r="K753" i="12"/>
  <c r="K758" i="12"/>
  <c r="K759" i="12"/>
  <c r="K771" i="12"/>
  <c r="K778" i="12"/>
  <c r="K809" i="12"/>
  <c r="K808" i="12"/>
  <c r="K783" i="12"/>
  <c r="K788" i="12"/>
  <c r="K780" i="12"/>
  <c r="K791" i="12"/>
  <c r="K769" i="12"/>
  <c r="K795" i="12"/>
  <c r="K784" i="12"/>
  <c r="K810" i="12"/>
  <c r="K811" i="12"/>
  <c r="K768" i="12"/>
  <c r="K779" i="12"/>
  <c r="K806" i="12"/>
  <c r="K796" i="12"/>
  <c r="K781" i="12"/>
  <c r="K793" i="12"/>
  <c r="K794" i="12"/>
  <c r="K776" i="12"/>
  <c r="K790" i="12"/>
  <c r="K770" i="12"/>
  <c r="K807" i="12"/>
  <c r="K765" i="12"/>
  <c r="K764" i="12"/>
  <c r="K804" i="12"/>
  <c r="K767" i="12"/>
  <c r="K766" i="12"/>
  <c r="K782" i="12"/>
  <c r="K805" i="12"/>
  <c r="K772" i="12"/>
  <c r="K812" i="12"/>
  <c r="K792" i="12"/>
  <c r="K777" i="12"/>
  <c r="K789" i="12"/>
  <c r="L756" i="12"/>
  <c r="L753" i="12"/>
  <c r="L754" i="12"/>
  <c r="L757" i="12"/>
  <c r="L760" i="12"/>
  <c r="L752" i="12"/>
  <c r="L755" i="12"/>
  <c r="L758" i="12"/>
  <c r="L759" i="12"/>
  <c r="L769" i="12"/>
  <c r="L791" i="12"/>
  <c r="L806" i="12"/>
  <c r="L794" i="12"/>
  <c r="L768" i="12"/>
  <c r="L779" i="12"/>
  <c r="L810" i="12"/>
  <c r="L783" i="12"/>
  <c r="L796" i="12"/>
  <c r="L784" i="12"/>
  <c r="L807" i="12"/>
  <c r="L771" i="12"/>
  <c r="L776" i="12"/>
  <c r="L808" i="12"/>
  <c r="L811" i="12"/>
  <c r="L781" i="12"/>
  <c r="L790" i="12"/>
  <c r="L809" i="12"/>
  <c r="L795" i="12"/>
  <c r="L780" i="12"/>
  <c r="L793" i="12"/>
  <c r="L778" i="12"/>
  <c r="L788" i="12"/>
  <c r="L770" i="12"/>
  <c r="L767" i="12"/>
  <c r="L782" i="12"/>
  <c r="L804" i="12"/>
  <c r="L765" i="12"/>
  <c r="L772" i="12"/>
  <c r="L764" i="12"/>
  <c r="L812" i="12"/>
  <c r="L766" i="12"/>
  <c r="L792" i="12"/>
  <c r="L805" i="12"/>
  <c r="L777" i="12"/>
  <c r="L789" i="12"/>
  <c r="N681" i="12"/>
  <c r="N683" i="12" s="1"/>
  <c r="N826" i="12" s="1"/>
  <c r="L20" i="15" s="1"/>
  <c r="L15" i="14" s="1"/>
  <c r="N373" i="11"/>
  <c r="N375" i="11" s="1"/>
  <c r="N382" i="11" s="1"/>
  <c r="W681" i="12"/>
  <c r="W683" i="12" s="1"/>
  <c r="W826" i="12" s="1"/>
  <c r="U20" i="15" s="1"/>
  <c r="U15" i="14" s="1"/>
  <c r="L373" i="11"/>
  <c r="L375" i="11" s="1"/>
  <c r="L382" i="11" s="1"/>
  <c r="U309" i="11"/>
  <c r="U311" i="11" s="1"/>
  <c r="U380" i="11" s="1"/>
  <c r="I309" i="11"/>
  <c r="I311" i="11" s="1"/>
  <c r="I380" i="11" s="1"/>
  <c r="S309" i="11"/>
  <c r="S311" i="11" s="1"/>
  <c r="S380" i="11" s="1"/>
  <c r="X745" i="12"/>
  <c r="X747" i="12" s="1"/>
  <c r="X827" i="12" s="1"/>
  <c r="V21" i="15" s="1"/>
  <c r="H309" i="11"/>
  <c r="H311" i="11" s="1"/>
  <c r="H380" i="11" s="1"/>
  <c r="P681" i="12"/>
  <c r="P683" i="12" s="1"/>
  <c r="P826" i="12" s="1"/>
  <c r="N20" i="15" s="1"/>
  <c r="N15" i="14" s="1"/>
  <c r="T373" i="11"/>
  <c r="T375" i="11" s="1"/>
  <c r="T382" i="11" s="1"/>
  <c r="Q681" i="12"/>
  <c r="Q683" i="12" s="1"/>
  <c r="Q826" i="12" s="1"/>
  <c r="O20" i="15" s="1"/>
  <c r="O15" i="14" s="1"/>
  <c r="S760" i="12"/>
  <c r="S754" i="12"/>
  <c r="S752" i="12"/>
  <c r="S755" i="12"/>
  <c r="S753" i="12"/>
  <c r="S757" i="12"/>
  <c r="S756" i="12"/>
  <c r="S759" i="12"/>
  <c r="S758" i="12"/>
  <c r="S808" i="12"/>
  <c r="S806" i="12"/>
  <c r="S791" i="12"/>
  <c r="S779" i="12"/>
  <c r="S776" i="12"/>
  <c r="S809" i="12"/>
  <c r="S778" i="12"/>
  <c r="S780" i="12"/>
  <c r="S784" i="12"/>
  <c r="S794" i="12"/>
  <c r="S788" i="12"/>
  <c r="S770" i="12"/>
  <c r="S771" i="12"/>
  <c r="S810" i="12"/>
  <c r="S811" i="12"/>
  <c r="S783" i="12"/>
  <c r="S796" i="12"/>
  <c r="S793" i="12"/>
  <c r="S769" i="12"/>
  <c r="S795" i="12"/>
  <c r="S781" i="12"/>
  <c r="S768" i="12"/>
  <c r="S790" i="12"/>
  <c r="S807" i="12"/>
  <c r="S782" i="12"/>
  <c r="S805" i="12"/>
  <c r="S766" i="12"/>
  <c r="S792" i="12"/>
  <c r="S767" i="12"/>
  <c r="S812" i="12"/>
  <c r="S804" i="12"/>
  <c r="S772" i="12"/>
  <c r="S764" i="12"/>
  <c r="S765" i="12"/>
  <c r="S777" i="12"/>
  <c r="S789" i="12"/>
  <c r="J757" i="12"/>
  <c r="J753" i="12"/>
  <c r="J754" i="12"/>
  <c r="J756" i="12"/>
  <c r="J752" i="12"/>
  <c r="J760" i="12"/>
  <c r="J755" i="12"/>
  <c r="J759" i="12"/>
  <c r="J758" i="12"/>
  <c r="J781" i="12"/>
  <c r="J790" i="12"/>
  <c r="J810" i="12"/>
  <c r="J771" i="12"/>
  <c r="J794" i="12"/>
  <c r="J778" i="12"/>
  <c r="J769" i="12"/>
  <c r="J788" i="12"/>
  <c r="J809" i="12"/>
  <c r="J807" i="12"/>
  <c r="J791" i="12"/>
  <c r="J784" i="12"/>
  <c r="J768" i="12"/>
  <c r="J770" i="12"/>
  <c r="J779" i="12"/>
  <c r="J806" i="12"/>
  <c r="J811" i="12"/>
  <c r="J796" i="12"/>
  <c r="J795" i="12"/>
  <c r="J808" i="12"/>
  <c r="J783" i="12"/>
  <c r="J793" i="12"/>
  <c r="J780" i="12"/>
  <c r="J776" i="12"/>
  <c r="J792" i="12"/>
  <c r="J804" i="12"/>
  <c r="J766" i="12"/>
  <c r="J772" i="12"/>
  <c r="J767" i="12"/>
  <c r="J782" i="12"/>
  <c r="J765" i="12"/>
  <c r="J764" i="12"/>
  <c r="J805" i="12"/>
  <c r="J812" i="12"/>
  <c r="J777" i="12"/>
  <c r="J789" i="12"/>
  <c r="I745" i="12"/>
  <c r="I747" i="12" s="1"/>
  <c r="I827" i="12" s="1"/>
  <c r="G21" i="15" s="1"/>
  <c r="T754" i="12"/>
  <c r="T752" i="12"/>
  <c r="T760" i="12"/>
  <c r="T755" i="12"/>
  <c r="T753" i="12"/>
  <c r="T756" i="12"/>
  <c r="T757" i="12"/>
  <c r="T758" i="12"/>
  <c r="T759" i="12"/>
  <c r="T793" i="12"/>
  <c r="T770" i="12"/>
  <c r="T779" i="12"/>
  <c r="T776" i="12"/>
  <c r="T769" i="12"/>
  <c r="T807" i="12"/>
  <c r="T788" i="12"/>
  <c r="T806" i="12"/>
  <c r="T796" i="12"/>
  <c r="T784" i="12"/>
  <c r="T810" i="12"/>
  <c r="T771" i="12"/>
  <c r="T768" i="12"/>
  <c r="T780" i="12"/>
  <c r="T811" i="12"/>
  <c r="T783" i="12"/>
  <c r="T795" i="12"/>
  <c r="T778" i="12"/>
  <c r="T790" i="12"/>
  <c r="T808" i="12"/>
  <c r="T781" i="12"/>
  <c r="T794" i="12"/>
  <c r="T791" i="12"/>
  <c r="T809" i="12"/>
  <c r="T804" i="12"/>
  <c r="T767" i="12"/>
  <c r="T772" i="12"/>
  <c r="T764" i="12"/>
  <c r="T805" i="12"/>
  <c r="T782" i="12"/>
  <c r="T765" i="12"/>
  <c r="T766" i="12"/>
  <c r="T792" i="12"/>
  <c r="T812" i="12"/>
  <c r="T789" i="12"/>
  <c r="T777" i="12"/>
  <c r="H681" i="12"/>
  <c r="H683" i="12" s="1"/>
  <c r="H826" i="12" s="1"/>
  <c r="F20" i="15" s="1"/>
  <c r="F15" i="14" s="1"/>
  <c r="P309" i="11"/>
  <c r="P311" i="11" s="1"/>
  <c r="P380" i="11" s="1"/>
  <c r="K745" i="12"/>
  <c r="K747" i="12" s="1"/>
  <c r="K827" i="12" s="1"/>
  <c r="I21" i="15" s="1"/>
  <c r="Q745" i="12"/>
  <c r="Q747" i="12" s="1"/>
  <c r="Q827" i="12" s="1"/>
  <c r="O21" i="15" s="1"/>
  <c r="Q373" i="11"/>
  <c r="Q375" i="11" s="1"/>
  <c r="Q382" i="11" s="1"/>
  <c r="Q754" i="12"/>
  <c r="Q756" i="12"/>
  <c r="Q760" i="12"/>
  <c r="Q753" i="12"/>
  <c r="Q755" i="12"/>
  <c r="Q752" i="12"/>
  <c r="Q757" i="12"/>
  <c r="Q759" i="12"/>
  <c r="Q758" i="12"/>
  <c r="Q781" i="12"/>
  <c r="Q770" i="12"/>
  <c r="Q796" i="12"/>
  <c r="Q790" i="12"/>
  <c r="Q810" i="12"/>
  <c r="Q807" i="12"/>
  <c r="Q776" i="12"/>
  <c r="Q768" i="12"/>
  <c r="Q794" i="12"/>
  <c r="Q793" i="12"/>
  <c r="Q779" i="12"/>
  <c r="Q780" i="12"/>
  <c r="Q806" i="12"/>
  <c r="Q771" i="12"/>
  <c r="Q795" i="12"/>
  <c r="Q791" i="12"/>
  <c r="Q809" i="12"/>
  <c r="Q808" i="12"/>
  <c r="Q811" i="12"/>
  <c r="Q783" i="12"/>
  <c r="Q769" i="12"/>
  <c r="Q784" i="12"/>
  <c r="Q778" i="12"/>
  <c r="Q788" i="12"/>
  <c r="Q804" i="12"/>
  <c r="Q772" i="12"/>
  <c r="Q812" i="12"/>
  <c r="Q792" i="12"/>
  <c r="Q782" i="12"/>
  <c r="Q767" i="12"/>
  <c r="Q766" i="12"/>
  <c r="Q764" i="12"/>
  <c r="Q805" i="12"/>
  <c r="Q765" i="12"/>
  <c r="Q789" i="12"/>
  <c r="Q777" i="12"/>
  <c r="R752" i="12"/>
  <c r="R760" i="12"/>
  <c r="R755" i="12"/>
  <c r="R757" i="12"/>
  <c r="R753" i="12"/>
  <c r="R756" i="12"/>
  <c r="R754" i="12"/>
  <c r="R758" i="12"/>
  <c r="R759" i="12"/>
  <c r="R769" i="12"/>
  <c r="R794" i="12"/>
  <c r="R791" i="12"/>
  <c r="R768" i="12"/>
  <c r="R781" i="12"/>
  <c r="R806" i="12"/>
  <c r="R811" i="12"/>
  <c r="R783" i="12"/>
  <c r="R776" i="12"/>
  <c r="R809" i="12"/>
  <c r="R778" i="12"/>
  <c r="R808" i="12"/>
  <c r="R784" i="12"/>
  <c r="R793" i="12"/>
  <c r="R788" i="12"/>
  <c r="R770" i="12"/>
  <c r="R780" i="12"/>
  <c r="R810" i="12"/>
  <c r="R807" i="12"/>
  <c r="R771" i="12"/>
  <c r="R796" i="12"/>
  <c r="R795" i="12"/>
  <c r="R790" i="12"/>
  <c r="R779" i="12"/>
  <c r="R766" i="12"/>
  <c r="R765" i="12"/>
  <c r="R772" i="12"/>
  <c r="R782" i="12"/>
  <c r="R764" i="12"/>
  <c r="R792" i="12"/>
  <c r="R812" i="12"/>
  <c r="R767" i="12"/>
  <c r="R805" i="12"/>
  <c r="R804" i="12"/>
  <c r="R789" i="12"/>
  <c r="R777" i="12"/>
  <c r="R681" i="12"/>
  <c r="R683" i="12" s="1"/>
  <c r="R826" i="12" s="1"/>
  <c r="P20" i="15" s="1"/>
  <c r="P15" i="14" s="1"/>
  <c r="R373" i="11"/>
  <c r="R375" i="11" s="1"/>
  <c r="R382" i="11" s="1"/>
  <c r="L745" i="12"/>
  <c r="L747" i="12" s="1"/>
  <c r="L827" i="12" s="1"/>
  <c r="J21" i="15" s="1"/>
  <c r="V309" i="11"/>
  <c r="V311" i="11" s="1"/>
  <c r="V380" i="11" s="1"/>
  <c r="M745" i="12"/>
  <c r="M747" i="12" s="1"/>
  <c r="M827" i="12" s="1"/>
  <c r="K21" i="15" s="1"/>
  <c r="I11" i="14" l="1"/>
  <c r="I12" i="14" s="1"/>
  <c r="M383" i="11"/>
  <c r="V17" i="17"/>
  <c r="T27" i="15" s="1"/>
  <c r="S17" i="17"/>
  <c r="Q27" i="15" s="1"/>
  <c r="G17" i="17"/>
  <c r="E27" i="15" s="1"/>
  <c r="R17" i="17"/>
  <c r="P27" i="15" s="1"/>
  <c r="P17" i="17"/>
  <c r="N27" i="15" s="1"/>
  <c r="T17" i="17"/>
  <c r="R27" i="15" s="1"/>
  <c r="N230" i="18"/>
  <c r="N15" i="18" s="1"/>
  <c r="J11" i="14"/>
  <c r="J12" i="14" s="1"/>
  <c r="O230" i="18"/>
  <c r="O15" i="18" s="1"/>
  <c r="J17" i="17"/>
  <c r="H27" i="15" s="1"/>
  <c r="U17" i="17"/>
  <c r="S27" i="15" s="1"/>
  <c r="N17" i="17"/>
  <c r="L27" i="15" s="1"/>
  <c r="H785" i="12"/>
  <c r="J230" i="18"/>
  <c r="J15" i="18" s="1"/>
  <c r="Q230" i="18"/>
  <c r="Q15" i="18" s="1"/>
  <c r="T230" i="18"/>
  <c r="T15" i="18" s="1"/>
  <c r="D230" i="18"/>
  <c r="D15" i="18" s="1"/>
  <c r="AA777" i="12"/>
  <c r="AA782" i="12"/>
  <c r="AA779" i="12"/>
  <c r="AA769" i="12"/>
  <c r="AA784" i="12"/>
  <c r="C230" i="18"/>
  <c r="AA752" i="12"/>
  <c r="P230" i="18"/>
  <c r="P15" i="18" s="1"/>
  <c r="R381" i="11"/>
  <c r="R383" i="11" s="1"/>
  <c r="I230" i="18"/>
  <c r="I15" i="18" s="1"/>
  <c r="I797" i="12"/>
  <c r="O813" i="12"/>
  <c r="O829" i="12" s="1"/>
  <c r="M23" i="15" s="1"/>
  <c r="R230" i="18"/>
  <c r="R15" i="18" s="1"/>
  <c r="AA792" i="12"/>
  <c r="AA812" i="12"/>
  <c r="AA768" i="12"/>
  <c r="AA796" i="12"/>
  <c r="AA809" i="12"/>
  <c r="AA753" i="12"/>
  <c r="AA764" i="12"/>
  <c r="AA810" i="12"/>
  <c r="G230" i="18"/>
  <c r="G15" i="18" s="1"/>
  <c r="E230" i="18"/>
  <c r="E15" i="18" s="1"/>
  <c r="N813" i="12"/>
  <c r="N829" i="12" s="1"/>
  <c r="L23" i="15" s="1"/>
  <c r="AA766" i="12"/>
  <c r="AA790" i="12"/>
  <c r="AA806" i="12"/>
  <c r="AA771" i="12"/>
  <c r="AA758" i="12"/>
  <c r="AA756" i="12"/>
  <c r="AA8" i="17"/>
  <c r="F17" i="17"/>
  <c r="AA793" i="12"/>
  <c r="AA757" i="12"/>
  <c r="S230" i="18"/>
  <c r="S15" i="18" s="1"/>
  <c r="L230" i="18"/>
  <c r="L15" i="18" s="1"/>
  <c r="AA767" i="12"/>
  <c r="AA781" i="12"/>
  <c r="AA776" i="12"/>
  <c r="AA783" i="12"/>
  <c r="AA759" i="12"/>
  <c r="X17" i="17"/>
  <c r="V27" i="15" s="1"/>
  <c r="I17" i="17"/>
  <c r="G27" i="15" s="1"/>
  <c r="AA9" i="17"/>
  <c r="F230" i="18"/>
  <c r="F15" i="18" s="1"/>
  <c r="P785" i="12"/>
  <c r="AA772" i="12"/>
  <c r="AA811" i="12"/>
  <c r="AA780" i="12"/>
  <c r="AA808" i="12"/>
  <c r="AA755" i="12"/>
  <c r="L17" i="17"/>
  <c r="J27" i="15" s="1"/>
  <c r="W17" i="17"/>
  <c r="U27" i="15" s="1"/>
  <c r="M17" i="17"/>
  <c r="K27" i="15" s="1"/>
  <c r="Q17" i="17"/>
  <c r="O27" i="15" s="1"/>
  <c r="AA805" i="12"/>
  <c r="AA778" i="12"/>
  <c r="R785" i="12"/>
  <c r="C229" i="18"/>
  <c r="AA672" i="12"/>
  <c r="M230" i="18"/>
  <c r="M15" i="18" s="1"/>
  <c r="AA765" i="12"/>
  <c r="AA807" i="12"/>
  <c r="AA794" i="12"/>
  <c r="AA770" i="12"/>
  <c r="AA760" i="12"/>
  <c r="O17" i="17"/>
  <c r="M27" i="15" s="1"/>
  <c r="H230" i="18"/>
  <c r="H15" i="18" s="1"/>
  <c r="N785" i="12"/>
  <c r="K230" i="18"/>
  <c r="K15" i="18" s="1"/>
  <c r="AA789" i="12"/>
  <c r="AA804" i="12"/>
  <c r="AA791" i="12"/>
  <c r="AA795" i="12"/>
  <c r="AA788" i="12"/>
  <c r="AA754" i="12"/>
  <c r="U230" i="18"/>
  <c r="U15" i="18" s="1"/>
  <c r="K17" i="17"/>
  <c r="I27" i="15" s="1"/>
  <c r="H17" i="17"/>
  <c r="F27" i="15" s="1"/>
  <c r="L761" i="12"/>
  <c r="K773" i="12"/>
  <c r="S797" i="12"/>
  <c r="X797" i="12"/>
  <c r="J785" i="12"/>
  <c r="L813" i="12"/>
  <c r="L829" i="12" s="1"/>
  <c r="J23" i="15" s="1"/>
  <c r="Q813" i="12"/>
  <c r="Q829" i="12" s="1"/>
  <c r="O23" i="15" s="1"/>
  <c r="G797" i="12"/>
  <c r="L383" i="11"/>
  <c r="T797" i="12"/>
  <c r="N761" i="12"/>
  <c r="M813" i="12"/>
  <c r="M829" i="12" s="1"/>
  <c r="K23" i="15" s="1"/>
  <c r="F813" i="12"/>
  <c r="R797" i="12"/>
  <c r="Q773" i="12"/>
  <c r="Q761" i="12"/>
  <c r="T785" i="12"/>
  <c r="T773" i="12"/>
  <c r="J813" i="12"/>
  <c r="S813" i="12"/>
  <c r="Q11" i="14"/>
  <c r="Q12" i="14" s="1"/>
  <c r="S381" i="11"/>
  <c r="S383" i="11" s="1"/>
  <c r="L797" i="12"/>
  <c r="M23" i="14"/>
  <c r="V813" i="12"/>
  <c r="I785" i="12"/>
  <c r="W785" i="12"/>
  <c r="W761" i="12"/>
  <c r="U813" i="12"/>
  <c r="N23" i="14"/>
  <c r="N797" i="12"/>
  <c r="G761" i="12"/>
  <c r="F761" i="12"/>
  <c r="H23" i="14"/>
  <c r="V11" i="14"/>
  <c r="V12" i="14" s="1"/>
  <c r="X381" i="11"/>
  <c r="X383" i="11" s="1"/>
  <c r="O23" i="14"/>
  <c r="R23" i="14"/>
  <c r="G11" i="14"/>
  <c r="G12" i="14" s="1"/>
  <c r="I381" i="11"/>
  <c r="I383" i="11" s="1"/>
  <c r="L785" i="12"/>
  <c r="M11" i="14"/>
  <c r="M12" i="14" s="1"/>
  <c r="O381" i="11"/>
  <c r="O383" i="11" s="1"/>
  <c r="H813" i="12"/>
  <c r="H761" i="12"/>
  <c r="K383" i="11"/>
  <c r="W797" i="12"/>
  <c r="P761" i="12"/>
  <c r="Q23" i="14"/>
  <c r="M785" i="12"/>
  <c r="M761" i="12"/>
  <c r="F773" i="12"/>
  <c r="H11" i="14"/>
  <c r="H12" i="14" s="1"/>
  <c r="J381" i="11"/>
  <c r="J383" i="11" s="1"/>
  <c r="U23" i="14"/>
  <c r="J773" i="12"/>
  <c r="J761" i="12"/>
  <c r="O11" i="14"/>
  <c r="O12" i="14" s="1"/>
  <c r="Q381" i="11"/>
  <c r="Q383" i="11" s="1"/>
  <c r="S23" i="14"/>
  <c r="V761" i="12"/>
  <c r="F309" i="11"/>
  <c r="AA309" i="11" s="1"/>
  <c r="I773" i="12"/>
  <c r="R11" i="14"/>
  <c r="R12" i="14" s="1"/>
  <c r="T381" i="11"/>
  <c r="T383" i="11" s="1"/>
  <c r="W773" i="12"/>
  <c r="U797" i="12"/>
  <c r="U761" i="12"/>
  <c r="V23" i="14"/>
  <c r="M797" i="12"/>
  <c r="X785" i="12"/>
  <c r="X761" i="12"/>
  <c r="R761" i="12"/>
  <c r="T813" i="12"/>
  <c r="T761" i="12"/>
  <c r="F11" i="14"/>
  <c r="F12" i="14" s="1"/>
  <c r="H381" i="11"/>
  <c r="H383" i="11" s="1"/>
  <c r="S11" i="14"/>
  <c r="S12" i="14" s="1"/>
  <c r="U381" i="11"/>
  <c r="U383" i="11" s="1"/>
  <c r="I23" i="14"/>
  <c r="V785" i="12"/>
  <c r="F745" i="12"/>
  <c r="AA745" i="12" s="1"/>
  <c r="F373" i="11"/>
  <c r="AA373" i="11" s="1"/>
  <c r="O773" i="12"/>
  <c r="O761" i="12"/>
  <c r="P773" i="12"/>
  <c r="U785" i="12"/>
  <c r="M773" i="12"/>
  <c r="Q785" i="12"/>
  <c r="N11" i="14"/>
  <c r="N12" i="14" s="1"/>
  <c r="P381" i="11"/>
  <c r="P383" i="11" s="1"/>
  <c r="S785" i="12"/>
  <c r="J23" i="14"/>
  <c r="K761" i="12"/>
  <c r="V797" i="12"/>
  <c r="F681" i="12"/>
  <c r="AA681" i="12" s="1"/>
  <c r="I813" i="12"/>
  <c r="I761" i="12"/>
  <c r="P813" i="12"/>
  <c r="U773" i="12"/>
  <c r="G785" i="12"/>
  <c r="G813" i="12"/>
  <c r="F785" i="12"/>
  <c r="X813" i="12"/>
  <c r="X773" i="12"/>
  <c r="F797" i="12"/>
  <c r="R813" i="12"/>
  <c r="P23" i="14"/>
  <c r="Q797" i="12"/>
  <c r="S761" i="12"/>
  <c r="K797" i="12"/>
  <c r="L11" i="14"/>
  <c r="L12" i="14" s="1"/>
  <c r="N381" i="11"/>
  <c r="N383" i="11" s="1"/>
  <c r="H773" i="12"/>
  <c r="V773" i="12"/>
  <c r="O797" i="12"/>
  <c r="N773" i="12"/>
  <c r="E23" i="14"/>
  <c r="T11" i="14"/>
  <c r="T12" i="14" s="1"/>
  <c r="V381" i="11"/>
  <c r="V383" i="11" s="1"/>
  <c r="R773" i="12"/>
  <c r="J797" i="12"/>
  <c r="S773" i="12"/>
  <c r="L23" i="14"/>
  <c r="L773" i="12"/>
  <c r="K785" i="12"/>
  <c r="K813" i="12"/>
  <c r="H797" i="12"/>
  <c r="F23" i="14"/>
  <c r="U11" i="14"/>
  <c r="U12" i="14" s="1"/>
  <c r="W381" i="11"/>
  <c r="W383" i="11" s="1"/>
  <c r="O785" i="12"/>
  <c r="T23" i="14"/>
  <c r="W813" i="12"/>
  <c r="P797" i="12"/>
  <c r="G773" i="12"/>
  <c r="E11" i="14"/>
  <c r="E12" i="14" s="1"/>
  <c r="G381" i="11"/>
  <c r="G383" i="11" s="1"/>
  <c r="C15" i="18" l="1"/>
  <c r="C19" i="18" s="1"/>
  <c r="T799" i="12"/>
  <c r="T828" i="12" s="1"/>
  <c r="R22" i="15" s="1"/>
  <c r="X799" i="12"/>
  <c r="X828" i="12" s="1"/>
  <c r="V22" i="15" s="1"/>
  <c r="AA785" i="12"/>
  <c r="V799" i="12"/>
  <c r="V828" i="12" s="1"/>
  <c r="T22" i="15" s="1"/>
  <c r="I799" i="12"/>
  <c r="I828" i="12" s="1"/>
  <c r="G22" i="15" s="1"/>
  <c r="AA761" i="12"/>
  <c r="AA17" i="17"/>
  <c r="D27" i="15"/>
  <c r="C27" i="15" s="1"/>
  <c r="AA813" i="12"/>
  <c r="J799" i="12"/>
  <c r="J828" i="12" s="1"/>
  <c r="H22" i="15" s="1"/>
  <c r="AA797" i="12"/>
  <c r="AA773" i="12"/>
  <c r="S799" i="12"/>
  <c r="S828" i="12" s="1"/>
  <c r="Q22" i="15" s="1"/>
  <c r="G799" i="12"/>
  <c r="G828" i="12" s="1"/>
  <c r="E22" i="15" s="1"/>
  <c r="P799" i="12"/>
  <c r="P828" i="12" s="1"/>
  <c r="N22" i="15" s="1"/>
  <c r="N799" i="12"/>
  <c r="N828" i="12" s="1"/>
  <c r="U799" i="12"/>
  <c r="U828" i="12" s="1"/>
  <c r="S22" i="15" s="1"/>
  <c r="R799" i="12"/>
  <c r="R828" i="12" s="1"/>
  <c r="O799" i="12"/>
  <c r="O828" i="12" s="1"/>
  <c r="Q799" i="12"/>
  <c r="Q828" i="12" s="1"/>
  <c r="R829" i="12"/>
  <c r="P23" i="15" s="1"/>
  <c r="W829" i="12"/>
  <c r="U23" i="15" s="1"/>
  <c r="K799" i="12"/>
  <c r="K828" i="12" s="1"/>
  <c r="I22" i="15" s="1"/>
  <c r="F799" i="12"/>
  <c r="F828" i="12" s="1"/>
  <c r="D22" i="15" s="1"/>
  <c r="H799" i="12"/>
  <c r="H828" i="12" s="1"/>
  <c r="F22" i="15" s="1"/>
  <c r="T829" i="12"/>
  <c r="S829" i="12"/>
  <c r="I829" i="12"/>
  <c r="F375" i="11"/>
  <c r="F382" i="11" s="1"/>
  <c r="AA382" i="11" s="1"/>
  <c r="H829" i="12"/>
  <c r="F23" i="15" s="1"/>
  <c r="V829" i="12"/>
  <c r="J829" i="12"/>
  <c r="F829" i="12"/>
  <c r="D23" i="15" s="1"/>
  <c r="G829" i="12"/>
  <c r="F683" i="12"/>
  <c r="F826" i="12" s="1"/>
  <c r="X829" i="12"/>
  <c r="F747" i="12"/>
  <c r="F827" i="12" s="1"/>
  <c r="D21" i="15" s="1"/>
  <c r="C21" i="15" s="1"/>
  <c r="F311" i="11"/>
  <c r="F380" i="11" s="1"/>
  <c r="AA380" i="11" s="1"/>
  <c r="W799" i="12"/>
  <c r="W828" i="12" s="1"/>
  <c r="P829" i="12"/>
  <c r="L799" i="12"/>
  <c r="K829" i="12"/>
  <c r="I23" i="15" s="1"/>
  <c r="M799" i="12"/>
  <c r="U829" i="12"/>
  <c r="T816" i="12" l="1"/>
  <c r="V816" i="12"/>
  <c r="C20" i="18"/>
  <c r="C38" i="18" s="1"/>
  <c r="C16" i="18"/>
  <c r="C21" i="18"/>
  <c r="C35" i="18" s="1"/>
  <c r="C22" i="18"/>
  <c r="C42" i="18" s="1"/>
  <c r="C23" i="18"/>
  <c r="C43" i="18" s="1"/>
  <c r="K816" i="12"/>
  <c r="P816" i="12"/>
  <c r="O816" i="12"/>
  <c r="G816" i="12"/>
  <c r="J816" i="12"/>
  <c r="X816" i="12"/>
  <c r="Q816" i="12"/>
  <c r="F24" i="15"/>
  <c r="F26" i="15" s="1"/>
  <c r="F28" i="15" s="1"/>
  <c r="F31" i="15" s="1"/>
  <c r="U816" i="12"/>
  <c r="H816" i="12"/>
  <c r="N816" i="12"/>
  <c r="I816" i="12"/>
  <c r="I24" i="15"/>
  <c r="I26" i="15" s="1"/>
  <c r="S816" i="12"/>
  <c r="R816" i="12"/>
  <c r="G830" i="12"/>
  <c r="E23" i="15"/>
  <c r="E24" i="15" s="1"/>
  <c r="E26" i="15" s="1"/>
  <c r="T830" i="12"/>
  <c r="R23" i="15"/>
  <c r="R24" i="15" s="1"/>
  <c r="R26" i="15" s="1"/>
  <c r="Q830" i="12"/>
  <c r="O22" i="15"/>
  <c r="O24" i="15" s="1"/>
  <c r="O26" i="15" s="1"/>
  <c r="O830" i="12"/>
  <c r="M22" i="15"/>
  <c r="M24" i="15" s="1"/>
  <c r="M26" i="15" s="1"/>
  <c r="P830" i="12"/>
  <c r="N23" i="15"/>
  <c r="N24" i="15" s="1"/>
  <c r="N26" i="15" s="1"/>
  <c r="X830" i="12"/>
  <c r="V23" i="15"/>
  <c r="V24" i="15" s="1"/>
  <c r="V26" i="15" s="1"/>
  <c r="U830" i="12"/>
  <c r="S23" i="15"/>
  <c r="S24" i="15" s="1"/>
  <c r="S26" i="15" s="1"/>
  <c r="W830" i="12"/>
  <c r="U22" i="15"/>
  <c r="U24" i="15" s="1"/>
  <c r="U26" i="15" s="1"/>
  <c r="F830" i="12"/>
  <c r="D20" i="15"/>
  <c r="D15" i="14" s="1"/>
  <c r="C15" i="14" s="1"/>
  <c r="C18" i="14" s="1"/>
  <c r="J830" i="12"/>
  <c r="H23" i="15"/>
  <c r="H24" i="15" s="1"/>
  <c r="H26" i="15" s="1"/>
  <c r="I830" i="12"/>
  <c r="G23" i="15"/>
  <c r="G24" i="15" s="1"/>
  <c r="G26" i="15" s="1"/>
  <c r="R830" i="12"/>
  <c r="P22" i="15"/>
  <c r="P24" i="15" s="1"/>
  <c r="P26" i="15" s="1"/>
  <c r="V830" i="12"/>
  <c r="T23" i="15"/>
  <c r="T24" i="15" s="1"/>
  <c r="T26" i="15" s="1"/>
  <c r="S830" i="12"/>
  <c r="Q23" i="15"/>
  <c r="Q24" i="15" s="1"/>
  <c r="Q26" i="15" s="1"/>
  <c r="N830" i="12"/>
  <c r="L22" i="15"/>
  <c r="L24" i="15" s="1"/>
  <c r="L26" i="15" s="1"/>
  <c r="H830" i="12"/>
  <c r="F816" i="12"/>
  <c r="D11" i="14"/>
  <c r="F381" i="11"/>
  <c r="AA381" i="11" s="1"/>
  <c r="W816" i="12"/>
  <c r="D23" i="14"/>
  <c r="K830" i="12"/>
  <c r="L828" i="12"/>
  <c r="L816" i="12"/>
  <c r="M828" i="12"/>
  <c r="M816" i="12"/>
  <c r="C34" i="18" l="1"/>
  <c r="C36" i="18"/>
  <c r="C39" i="18"/>
  <c r="C24" i="18"/>
  <c r="C40" i="18"/>
  <c r="F30" i="15"/>
  <c r="E30" i="15"/>
  <c r="E28" i="15"/>
  <c r="E31" i="15" s="1"/>
  <c r="E202" i="18"/>
  <c r="E13" i="18" s="1"/>
  <c r="E204" i="18"/>
  <c r="E203" i="18"/>
  <c r="E14" i="18" s="1"/>
  <c r="E241" i="18"/>
  <c r="E11" i="18" s="1"/>
  <c r="M28" i="15"/>
  <c r="M31" i="15" s="1"/>
  <c r="M30" i="15"/>
  <c r="D203" i="18"/>
  <c r="D14" i="18" s="1"/>
  <c r="D202" i="18"/>
  <c r="D13" i="18" s="1"/>
  <c r="D204" i="18"/>
  <c r="D241" i="18"/>
  <c r="D11" i="18" s="1"/>
  <c r="S241" i="18"/>
  <c r="S11" i="18" s="1"/>
  <c r="S203" i="18"/>
  <c r="S14" i="18" s="1"/>
  <c r="S204" i="18"/>
  <c r="S202" i="18"/>
  <c r="S13" i="18" s="1"/>
  <c r="M203" i="18"/>
  <c r="M14" i="18" s="1"/>
  <c r="M204" i="18"/>
  <c r="M241" i="18"/>
  <c r="M11" i="18" s="1"/>
  <c r="M202" i="18"/>
  <c r="M13" i="18" s="1"/>
  <c r="O202" i="18"/>
  <c r="O13" i="18" s="1"/>
  <c r="O241" i="18"/>
  <c r="O11" i="18" s="1"/>
  <c r="O204" i="18"/>
  <c r="L203" i="18"/>
  <c r="L14" i="18" s="1"/>
  <c r="L204" i="18"/>
  <c r="L241" i="18"/>
  <c r="L11" i="18" s="1"/>
  <c r="L202" i="18"/>
  <c r="L13" i="18" s="1"/>
  <c r="I30" i="15"/>
  <c r="I28" i="15"/>
  <c r="I31" i="15" s="1"/>
  <c r="H204" i="18"/>
  <c r="H202" i="18"/>
  <c r="H13" i="18" s="1"/>
  <c r="H203" i="18"/>
  <c r="H14" i="18" s="1"/>
  <c r="H241" i="18"/>
  <c r="H11" i="18" s="1"/>
  <c r="K202" i="18"/>
  <c r="K13" i="18" s="1"/>
  <c r="K204" i="18"/>
  <c r="K10" i="18" s="1"/>
  <c r="K203" i="18"/>
  <c r="K14" i="18" s="1"/>
  <c r="G28" i="15"/>
  <c r="G31" i="15" s="1"/>
  <c r="G30" i="15"/>
  <c r="S28" i="15"/>
  <c r="S31" i="15" s="1"/>
  <c r="S30" i="15"/>
  <c r="O28" i="15"/>
  <c r="O31" i="15" s="1"/>
  <c r="O30" i="15"/>
  <c r="L28" i="15"/>
  <c r="L31" i="15" s="1"/>
  <c r="L30" i="15"/>
  <c r="T204" i="18"/>
  <c r="T241" i="18"/>
  <c r="T11" i="18" s="1"/>
  <c r="T203" i="18"/>
  <c r="T14" i="18" s="1"/>
  <c r="T202" i="18"/>
  <c r="T13" i="18" s="1"/>
  <c r="U30" i="15"/>
  <c r="U28" i="15"/>
  <c r="U31" i="15" s="1"/>
  <c r="F203" i="18"/>
  <c r="F14" i="18" s="1"/>
  <c r="F241" i="18"/>
  <c r="F11" i="18" s="1"/>
  <c r="F202" i="18"/>
  <c r="F13" i="18" s="1"/>
  <c r="F204" i="18"/>
  <c r="R241" i="18"/>
  <c r="R11" i="18" s="1"/>
  <c r="R202" i="18"/>
  <c r="R13" i="18" s="1"/>
  <c r="R203" i="18"/>
  <c r="R14" i="18" s="1"/>
  <c r="R204" i="18"/>
  <c r="N204" i="18"/>
  <c r="N10" i="18" s="1"/>
  <c r="N203" i="18"/>
  <c r="N14" i="18" s="1"/>
  <c r="N202" i="18"/>
  <c r="N13" i="18" s="1"/>
  <c r="Q30" i="15"/>
  <c r="Q28" i="15"/>
  <c r="Q31" i="15" s="1"/>
  <c r="H30" i="15"/>
  <c r="H28" i="15"/>
  <c r="H31" i="15" s="1"/>
  <c r="P30" i="15"/>
  <c r="P28" i="15"/>
  <c r="P31" i="15" s="1"/>
  <c r="P202" i="18"/>
  <c r="P13" i="18" s="1"/>
  <c r="P203" i="18"/>
  <c r="P14" i="18" s="1"/>
  <c r="P241" i="18"/>
  <c r="P11" i="18" s="1"/>
  <c r="P204" i="18"/>
  <c r="G203" i="18"/>
  <c r="G14" i="18" s="1"/>
  <c r="G202" i="18"/>
  <c r="G13" i="18" s="1"/>
  <c r="G204" i="18"/>
  <c r="G10" i="18" s="1"/>
  <c r="U203" i="18"/>
  <c r="U14" i="18" s="1"/>
  <c r="U241" i="18"/>
  <c r="U11" i="18" s="1"/>
  <c r="U204" i="18"/>
  <c r="U202" i="18"/>
  <c r="U13" i="18" s="1"/>
  <c r="R30" i="15"/>
  <c r="R28" i="15"/>
  <c r="R31" i="15" s="1"/>
  <c r="V28" i="15"/>
  <c r="V31" i="15" s="1"/>
  <c r="V30" i="15"/>
  <c r="T28" i="15"/>
  <c r="T31" i="15" s="1"/>
  <c r="T30" i="15"/>
  <c r="N30" i="15"/>
  <c r="N28" i="15"/>
  <c r="N31" i="15" s="1"/>
  <c r="Q241" i="18"/>
  <c r="Q11" i="18" s="1"/>
  <c r="Q203" i="18"/>
  <c r="Q14" i="18" s="1"/>
  <c r="Q204" i="18"/>
  <c r="M830" i="12"/>
  <c r="K22" i="15"/>
  <c r="K24" i="15" s="1"/>
  <c r="K26" i="15" s="1"/>
  <c r="C23" i="15"/>
  <c r="C20" i="15"/>
  <c r="D24" i="15"/>
  <c r="L830" i="12"/>
  <c r="J22" i="15"/>
  <c r="F383" i="11"/>
  <c r="AA383" i="11" s="1"/>
  <c r="C11" i="14"/>
  <c r="C12" i="14" s="1"/>
  <c r="D12" i="14"/>
  <c r="C23" i="14"/>
  <c r="C25" i="14" s="1"/>
  <c r="F10" i="18" l="1"/>
  <c r="F16" i="18" s="1"/>
  <c r="U10" i="18"/>
  <c r="U23" i="18" s="1"/>
  <c r="U43" i="18" s="1"/>
  <c r="O10" i="18"/>
  <c r="O21" i="18" s="1"/>
  <c r="S10" i="18"/>
  <c r="S16" i="18" s="1"/>
  <c r="D10" i="18"/>
  <c r="D16" i="18" s="1"/>
  <c r="H10" i="18"/>
  <c r="H22" i="18" s="1"/>
  <c r="H42" i="18" s="1"/>
  <c r="P10" i="18"/>
  <c r="P16" i="18" s="1"/>
  <c r="N22" i="18"/>
  <c r="N42" i="18" s="1"/>
  <c r="T10" i="18"/>
  <c r="T23" i="18" s="1"/>
  <c r="T43" i="18" s="1"/>
  <c r="L10" i="18"/>
  <c r="L20" i="18" s="1"/>
  <c r="I203" i="18"/>
  <c r="I14" i="18" s="1"/>
  <c r="I204" i="18"/>
  <c r="I241" i="18"/>
  <c r="I11" i="18" s="1"/>
  <c r="J203" i="18"/>
  <c r="J14" i="18" s="1"/>
  <c r="J241" i="18"/>
  <c r="J11" i="18" s="1"/>
  <c r="J204" i="18"/>
  <c r="J202" i="18"/>
  <c r="J13" i="18" s="1"/>
  <c r="G23" i="18"/>
  <c r="G43" i="18" s="1"/>
  <c r="N23" i="18"/>
  <c r="N43" i="18" s="1"/>
  <c r="K23" i="18"/>
  <c r="K43" i="18" s="1"/>
  <c r="E10" i="18"/>
  <c r="E22" i="18" s="1"/>
  <c r="E42" i="18" s="1"/>
  <c r="N16" i="18"/>
  <c r="N32" i="18"/>
  <c r="N19" i="18"/>
  <c r="N21" i="18"/>
  <c r="N20" i="18"/>
  <c r="K16" i="18"/>
  <c r="K32" i="18"/>
  <c r="K19" i="18"/>
  <c r="K20" i="18"/>
  <c r="K21" i="18"/>
  <c r="K30" i="15"/>
  <c r="K28" i="15"/>
  <c r="K31" i="15" s="1"/>
  <c r="G16" i="18"/>
  <c r="G32" i="18"/>
  <c r="G19" i="18"/>
  <c r="G21" i="18"/>
  <c r="G20" i="18"/>
  <c r="R10" i="18"/>
  <c r="R22" i="18" s="1"/>
  <c r="R42" i="18" s="1"/>
  <c r="K22" i="18"/>
  <c r="K42" i="18" s="1"/>
  <c r="M10" i="18"/>
  <c r="M22" i="18" s="1"/>
  <c r="M42" i="18" s="1"/>
  <c r="Q10" i="18"/>
  <c r="Q20" i="18" s="1"/>
  <c r="G22" i="18"/>
  <c r="G42" i="18" s="1"/>
  <c r="J24" i="15"/>
  <c r="J26" i="15" s="1"/>
  <c r="C22" i="15"/>
  <c r="D26" i="15"/>
  <c r="C20" i="14"/>
  <c r="C27" i="14" s="1"/>
  <c r="K17" i="14"/>
  <c r="J24" i="14"/>
  <c r="J25" i="14" s="1"/>
  <c r="J17" i="14"/>
  <c r="J16" i="14"/>
  <c r="P16" i="14"/>
  <c r="K16" i="14"/>
  <c r="P24" i="14"/>
  <c r="P25" i="14" s="1"/>
  <c r="K24" i="14"/>
  <c r="K25" i="14" s="1"/>
  <c r="I24" i="14"/>
  <c r="I25" i="14" s="1"/>
  <c r="I17" i="14"/>
  <c r="P17" i="14"/>
  <c r="I16" i="14"/>
  <c r="V17" i="14"/>
  <c r="Q16" i="14"/>
  <c r="G24" i="14"/>
  <c r="G25" i="14" s="1"/>
  <c r="U24" i="14"/>
  <c r="U25" i="14" s="1"/>
  <c r="L17" i="14"/>
  <c r="H17" i="14"/>
  <c r="M24" i="14"/>
  <c r="M25" i="14" s="1"/>
  <c r="O16" i="14"/>
  <c r="V24" i="14"/>
  <c r="V25" i="14" s="1"/>
  <c r="Q17" i="14"/>
  <c r="G17" i="14"/>
  <c r="S17" i="14"/>
  <c r="R24" i="14"/>
  <c r="R25" i="14" s="1"/>
  <c r="M17" i="14"/>
  <c r="U17" i="14"/>
  <c r="U16" i="14"/>
  <c r="O24" i="14"/>
  <c r="O25" i="14" s="1"/>
  <c r="S16" i="14"/>
  <c r="N17" i="14"/>
  <c r="R17" i="14"/>
  <c r="F17" i="14"/>
  <c r="O17" i="14"/>
  <c r="S24" i="14"/>
  <c r="S25" i="14" s="1"/>
  <c r="N16" i="14"/>
  <c r="R16" i="14"/>
  <c r="F16" i="14"/>
  <c r="L16" i="14"/>
  <c r="F24" i="14"/>
  <c r="F25" i="14" s="1"/>
  <c r="H16" i="14"/>
  <c r="M16" i="14"/>
  <c r="V16" i="14"/>
  <c r="G16" i="14"/>
  <c r="T17" i="14"/>
  <c r="N24" i="14"/>
  <c r="N25" i="14" s="1"/>
  <c r="L24" i="14"/>
  <c r="L25" i="14" s="1"/>
  <c r="E17" i="14"/>
  <c r="T16" i="14"/>
  <c r="H24" i="14"/>
  <c r="H25" i="14" s="1"/>
  <c r="Q24" i="14"/>
  <c r="Q25" i="14" s="1"/>
  <c r="E16" i="14"/>
  <c r="T24" i="14"/>
  <c r="T25" i="14" s="1"/>
  <c r="E24" i="14"/>
  <c r="E25" i="14" s="1"/>
  <c r="D17" i="14"/>
  <c r="D16" i="14"/>
  <c r="D24" i="14"/>
  <c r="D25" i="14" s="1"/>
  <c r="F22" i="18" l="1"/>
  <c r="F42" i="18" s="1"/>
  <c r="S20" i="18"/>
  <c r="S39" i="18" s="1"/>
  <c r="L19" i="18"/>
  <c r="L32" i="18"/>
  <c r="O22" i="18"/>
  <c r="O42" i="18" s="1"/>
  <c r="O20" i="18"/>
  <c r="O39" i="18" s="1"/>
  <c r="O23" i="18"/>
  <c r="O43" i="18" s="1"/>
  <c r="O19" i="18"/>
  <c r="O32" i="18"/>
  <c r="L21" i="18"/>
  <c r="L35" i="18" s="1"/>
  <c r="O16" i="18"/>
  <c r="L16" i="18"/>
  <c r="F23" i="18"/>
  <c r="F43" i="18" s="1"/>
  <c r="F21" i="18"/>
  <c r="F36" i="18" s="1"/>
  <c r="D21" i="18"/>
  <c r="D35" i="18" s="1"/>
  <c r="D32" i="18"/>
  <c r="U20" i="18"/>
  <c r="U38" i="18" s="1"/>
  <c r="F19" i="18"/>
  <c r="H20" i="18"/>
  <c r="H38" i="18" s="1"/>
  <c r="F32" i="18"/>
  <c r="P19" i="18"/>
  <c r="D22" i="18"/>
  <c r="D42" i="18" s="1"/>
  <c r="D20" i="18"/>
  <c r="D39" i="18" s="1"/>
  <c r="P32" i="18"/>
  <c r="P23" i="18"/>
  <c r="P43" i="18" s="1"/>
  <c r="D19" i="18"/>
  <c r="D23" i="18"/>
  <c r="D43" i="18" s="1"/>
  <c r="U21" i="18"/>
  <c r="U34" i="18" s="1"/>
  <c r="F20" i="18"/>
  <c r="F40" i="18" s="1"/>
  <c r="U32" i="18"/>
  <c r="P21" i="18"/>
  <c r="P35" i="18" s="1"/>
  <c r="T16" i="18"/>
  <c r="P20" i="18"/>
  <c r="P40" i="18" s="1"/>
  <c r="H19" i="18"/>
  <c r="U22" i="18"/>
  <c r="U42" i="18" s="1"/>
  <c r="U19" i="18"/>
  <c r="H32" i="18"/>
  <c r="H23" i="18"/>
  <c r="H43" i="18" s="1"/>
  <c r="U16" i="18"/>
  <c r="H16" i="18"/>
  <c r="H21" i="18"/>
  <c r="H36" i="18" s="1"/>
  <c r="C24" i="15"/>
  <c r="C26" i="15" s="1"/>
  <c r="C28" i="15" s="1"/>
  <c r="C31" i="15" s="1"/>
  <c r="T19" i="18"/>
  <c r="S22" i="18"/>
  <c r="S42" i="18" s="1"/>
  <c r="S21" i="18"/>
  <c r="S35" i="18" s="1"/>
  <c r="T22" i="18"/>
  <c r="T42" i="18" s="1"/>
  <c r="S19" i="18"/>
  <c r="T20" i="18"/>
  <c r="T38" i="18" s="1"/>
  <c r="S23" i="18"/>
  <c r="S43" i="18" s="1"/>
  <c r="S32" i="18"/>
  <c r="S18" i="14"/>
  <c r="S20" i="14" s="1"/>
  <c r="S27" i="14" s="1"/>
  <c r="S33" i="15" s="1"/>
  <c r="R23" i="18"/>
  <c r="R43" i="18" s="1"/>
  <c r="L22" i="18"/>
  <c r="L42" i="18" s="1"/>
  <c r="R20" i="18"/>
  <c r="R40" i="18" s="1"/>
  <c r="F18" i="14"/>
  <c r="F20" i="14" s="1"/>
  <c r="F27" i="14" s="1"/>
  <c r="F33" i="15" s="1"/>
  <c r="F35" i="15" s="1"/>
  <c r="L23" i="18"/>
  <c r="L43" i="18" s="1"/>
  <c r="I10" i="18"/>
  <c r="I21" i="18" s="1"/>
  <c r="P22" i="18"/>
  <c r="P42" i="18" s="1"/>
  <c r="T21" i="18"/>
  <c r="T34" i="18" s="1"/>
  <c r="T32" i="18"/>
  <c r="Q40" i="18"/>
  <c r="Q39" i="18"/>
  <c r="Q38" i="18"/>
  <c r="M23" i="18"/>
  <c r="M43" i="18" s="1"/>
  <c r="Q16" i="18"/>
  <c r="Q32" i="18"/>
  <c r="Q19" i="18"/>
  <c r="Q21" i="18"/>
  <c r="Q22" i="18"/>
  <c r="Q42" i="18" s="1"/>
  <c r="L39" i="18"/>
  <c r="L38" i="18"/>
  <c r="L40" i="18"/>
  <c r="N38" i="18"/>
  <c r="N40" i="18"/>
  <c r="N39" i="18"/>
  <c r="G36" i="18"/>
  <c r="G34" i="18"/>
  <c r="G35" i="18"/>
  <c r="J28" i="15"/>
  <c r="J31" i="15" s="1"/>
  <c r="J30" i="15"/>
  <c r="E16" i="18"/>
  <c r="E19" i="18"/>
  <c r="E32" i="18"/>
  <c r="E21" i="18"/>
  <c r="O36" i="18"/>
  <c r="O34" i="18"/>
  <c r="O35" i="18"/>
  <c r="E20" i="18"/>
  <c r="M16" i="18"/>
  <c r="M19" i="18"/>
  <c r="M32" i="18"/>
  <c r="M21" i="18"/>
  <c r="M20" i="18"/>
  <c r="N35" i="18"/>
  <c r="N36" i="18"/>
  <c r="N34" i="18"/>
  <c r="N24" i="18"/>
  <c r="R16" i="18"/>
  <c r="R32" i="18"/>
  <c r="R19" i="18"/>
  <c r="R21" i="18"/>
  <c r="K35" i="18"/>
  <c r="K36" i="18"/>
  <c r="K34" i="18"/>
  <c r="D28" i="15"/>
  <c r="D31" i="15" s="1"/>
  <c r="D30" i="15"/>
  <c r="G40" i="18"/>
  <c r="G39" i="18"/>
  <c r="G38" i="18"/>
  <c r="K24" i="18"/>
  <c r="K39" i="18"/>
  <c r="K38" i="18"/>
  <c r="K40" i="18"/>
  <c r="E23" i="18"/>
  <c r="E43" i="18" s="1"/>
  <c r="Q23" i="18"/>
  <c r="Q43" i="18" s="1"/>
  <c r="J10" i="18"/>
  <c r="G24" i="18"/>
  <c r="K18" i="14"/>
  <c r="K20" i="14" s="1"/>
  <c r="K27" i="14" s="1"/>
  <c r="K33" i="15" s="1"/>
  <c r="P18" i="14"/>
  <c r="P20" i="14" s="1"/>
  <c r="P27" i="14" s="1"/>
  <c r="P33" i="15" s="1"/>
  <c r="E18" i="14"/>
  <c r="E20" i="14" s="1"/>
  <c r="E27" i="14" s="1"/>
  <c r="E33" i="15" s="1"/>
  <c r="U18" i="14"/>
  <c r="U20" i="14" s="1"/>
  <c r="U27" i="14" s="1"/>
  <c r="U33" i="15" s="1"/>
  <c r="J18" i="14"/>
  <c r="J20" i="14" s="1"/>
  <c r="J27" i="14" s="1"/>
  <c r="J33" i="15" s="1"/>
  <c r="G18" i="14"/>
  <c r="G20" i="14" s="1"/>
  <c r="G27" i="14" s="1"/>
  <c r="G33" i="15" s="1"/>
  <c r="N18" i="14"/>
  <c r="N20" i="14" s="1"/>
  <c r="N27" i="14" s="1"/>
  <c r="N33" i="15" s="1"/>
  <c r="T18" i="14"/>
  <c r="T20" i="14" s="1"/>
  <c r="T27" i="14" s="1"/>
  <c r="T33" i="15" s="1"/>
  <c r="Q18" i="14"/>
  <c r="Q20" i="14" s="1"/>
  <c r="Q27" i="14" s="1"/>
  <c r="Q33" i="15" s="1"/>
  <c r="M18" i="14"/>
  <c r="M20" i="14" s="1"/>
  <c r="M27" i="14" s="1"/>
  <c r="M33" i="15" s="1"/>
  <c r="D18" i="14"/>
  <c r="D20" i="14" s="1"/>
  <c r="D27" i="14" s="1"/>
  <c r="D33" i="15" s="1"/>
  <c r="H18" i="14"/>
  <c r="H20" i="14" s="1"/>
  <c r="H27" i="14" s="1"/>
  <c r="H33" i="15" s="1"/>
  <c r="L18" i="14"/>
  <c r="L20" i="14" s="1"/>
  <c r="L27" i="14" s="1"/>
  <c r="L33" i="15" s="1"/>
  <c r="R18" i="14"/>
  <c r="R20" i="14" s="1"/>
  <c r="R27" i="14" s="1"/>
  <c r="R33" i="15" s="1"/>
  <c r="O18" i="14"/>
  <c r="O20" i="14" s="1"/>
  <c r="O27" i="14" s="1"/>
  <c r="O33" i="15" s="1"/>
  <c r="I18" i="14"/>
  <c r="I20" i="14" s="1"/>
  <c r="I27" i="14" s="1"/>
  <c r="I33" i="15" s="1"/>
  <c r="V18" i="14"/>
  <c r="V20" i="14" s="1"/>
  <c r="V27" i="14" s="1"/>
  <c r="V33" i="15" s="1"/>
  <c r="S40" i="18" l="1"/>
  <c r="S38" i="18"/>
  <c r="O40" i="18"/>
  <c r="O38" i="18"/>
  <c r="O24" i="18"/>
  <c r="L34" i="18"/>
  <c r="L36" i="18"/>
  <c r="F35" i="18"/>
  <c r="H40" i="18"/>
  <c r="U39" i="18"/>
  <c r="F34" i="18"/>
  <c r="D34" i="18"/>
  <c r="D36" i="18"/>
  <c r="U40" i="18"/>
  <c r="H39" i="18"/>
  <c r="D40" i="18"/>
  <c r="D38" i="18"/>
  <c r="F24" i="18"/>
  <c r="P36" i="18"/>
  <c r="C30" i="15"/>
  <c r="U36" i="18"/>
  <c r="F38" i="18"/>
  <c r="F39" i="18"/>
  <c r="P34" i="18"/>
  <c r="U35" i="18"/>
  <c r="P39" i="18"/>
  <c r="T36" i="18"/>
  <c r="D24" i="18"/>
  <c r="U24" i="18"/>
  <c r="H35" i="18"/>
  <c r="P38" i="18"/>
  <c r="F38" i="15"/>
  <c r="AF4" i="21" s="1"/>
  <c r="H24" i="18"/>
  <c r="S34" i="18"/>
  <c r="S36" i="18"/>
  <c r="H34" i="18"/>
  <c r="S24" i="18"/>
  <c r="I19" i="18"/>
  <c r="I32" i="18"/>
  <c r="T40" i="18"/>
  <c r="T39" i="18"/>
  <c r="T35" i="18"/>
  <c r="M24" i="18"/>
  <c r="I23" i="18"/>
  <c r="I43" i="18" s="1"/>
  <c r="I16" i="18"/>
  <c r="I20" i="18"/>
  <c r="I40" i="18" s="1"/>
  <c r="L24" i="18"/>
  <c r="P24" i="18"/>
  <c r="R38" i="18"/>
  <c r="I22" i="18"/>
  <c r="I42" i="18" s="1"/>
  <c r="R39" i="18"/>
  <c r="T24" i="18"/>
  <c r="J16" i="18"/>
  <c r="J32" i="18"/>
  <c r="J19" i="18"/>
  <c r="J21" i="18"/>
  <c r="M35" i="18"/>
  <c r="M36" i="18"/>
  <c r="M34" i="18"/>
  <c r="Q34" i="18"/>
  <c r="Q35" i="18"/>
  <c r="Q36" i="18"/>
  <c r="Q24" i="18"/>
  <c r="J22" i="18"/>
  <c r="J42" i="18" s="1"/>
  <c r="J20" i="18"/>
  <c r="J23" i="18"/>
  <c r="J43" i="18" s="1"/>
  <c r="I34" i="18"/>
  <c r="I35" i="18"/>
  <c r="I36" i="18"/>
  <c r="R24" i="18"/>
  <c r="R35" i="18"/>
  <c r="R36" i="18"/>
  <c r="R34" i="18"/>
  <c r="E35" i="18"/>
  <c r="E36" i="18"/>
  <c r="E34" i="18"/>
  <c r="E38" i="18"/>
  <c r="E40" i="18"/>
  <c r="E39" i="18"/>
  <c r="M38" i="18"/>
  <c r="M40" i="18"/>
  <c r="M39" i="18"/>
  <c r="E24" i="18"/>
  <c r="P38" i="15"/>
  <c r="P35" i="15"/>
  <c r="N38" i="15"/>
  <c r="AN4" i="21" s="1"/>
  <c r="N35" i="15"/>
  <c r="M38" i="15"/>
  <c r="AM4" i="21" s="1"/>
  <c r="M35" i="15"/>
  <c r="K35" i="15"/>
  <c r="K38" i="15"/>
  <c r="AK4" i="21" s="1"/>
  <c r="E38" i="15"/>
  <c r="AE4" i="21" s="1"/>
  <c r="E35" i="15"/>
  <c r="S35" i="15"/>
  <c r="S38" i="15"/>
  <c r="H38" i="15"/>
  <c r="AH4" i="21" s="1"/>
  <c r="H35" i="15"/>
  <c r="U38" i="15"/>
  <c r="U35" i="15"/>
  <c r="I38" i="15"/>
  <c r="AI4" i="21" s="1"/>
  <c r="I35" i="15"/>
  <c r="O38" i="15"/>
  <c r="O35" i="15"/>
  <c r="R35" i="15"/>
  <c r="R38" i="15"/>
  <c r="G38" i="15"/>
  <c r="AG4" i="21" s="1"/>
  <c r="G35" i="15"/>
  <c r="J35" i="15"/>
  <c r="J38" i="15"/>
  <c r="AJ4" i="21" s="1"/>
  <c r="V38" i="15"/>
  <c r="V35" i="15"/>
  <c r="Q38" i="15"/>
  <c r="Q35" i="15"/>
  <c r="T35" i="15"/>
  <c r="T38" i="15"/>
  <c r="L35" i="15"/>
  <c r="L38" i="15"/>
  <c r="AL4" i="21" s="1"/>
  <c r="D35" i="15"/>
  <c r="C33" i="15"/>
  <c r="D38" i="15"/>
  <c r="AD4" i="21" s="1"/>
  <c r="I38" i="18" l="1"/>
  <c r="I39" i="18"/>
  <c r="I24" i="18"/>
  <c r="J40" i="18"/>
  <c r="J39" i="18"/>
  <c r="J38" i="18"/>
  <c r="J35" i="18"/>
  <c r="J36" i="18"/>
  <c r="J34" i="18"/>
  <c r="J24" i="18"/>
  <c r="C38" i="15"/>
  <c r="D36" i="15"/>
  <c r="D39" i="15" l="1"/>
  <c r="AD5" i="21"/>
  <c r="AE5" i="21" s="1"/>
  <c r="AF5" i="21" s="1"/>
  <c r="AG5" i="21" s="1"/>
  <c r="AH5" i="21" s="1"/>
  <c r="AI5" i="21" s="1"/>
  <c r="AJ5" i="21" s="1"/>
  <c r="AK5" i="21" s="1"/>
  <c r="AL5" i="21" s="1"/>
  <c r="AM5" i="21" s="1"/>
  <c r="AN5" i="21" s="1"/>
  <c r="O36" i="15"/>
  <c r="G36" i="15"/>
  <c r="P36" i="15"/>
  <c r="V36" i="15"/>
  <c r="N36" i="15"/>
  <c r="F36" i="15"/>
  <c r="U36" i="15"/>
  <c r="M36" i="15"/>
  <c r="E36" i="15"/>
  <c r="H36" i="15"/>
  <c r="T36" i="15"/>
  <c r="L36" i="15"/>
  <c r="S36" i="15"/>
  <c r="K36" i="15"/>
  <c r="C36" i="15"/>
  <c r="R36" i="15"/>
  <c r="J36" i="15"/>
  <c r="Q36" i="15"/>
  <c r="I36" i="15"/>
  <c r="O39" i="15"/>
  <c r="G39" i="15"/>
  <c r="V39" i="15"/>
  <c r="N39" i="15"/>
  <c r="F39" i="15"/>
  <c r="U39" i="15"/>
  <c r="M39" i="15"/>
  <c r="E39" i="15"/>
  <c r="T39" i="15"/>
  <c r="L39" i="15"/>
  <c r="S39" i="15"/>
  <c r="K39" i="15"/>
  <c r="C39" i="15"/>
  <c r="R39" i="15"/>
  <c r="J39" i="15"/>
  <c r="P39" i="15"/>
  <c r="Q39" i="15"/>
  <c r="I39" i="15"/>
  <c r="H39" i="15"/>
  <c r="F4" i="16"/>
  <c r="F4" i="12"/>
  <c r="D5" i="15"/>
  <c r="AD3" i="21" s="1"/>
  <c r="F4" i="17"/>
  <c r="D5" i="14"/>
</calcChain>
</file>

<file path=xl/sharedStrings.xml><?xml version="1.0" encoding="utf-8"?>
<sst xmlns="http://schemas.openxmlformats.org/spreadsheetml/2006/main" count="3710" uniqueCount="790">
  <si>
    <t>Line</t>
  </si>
  <si>
    <t>No.</t>
  </si>
  <si>
    <t>Item</t>
  </si>
  <si>
    <t>Account</t>
  </si>
  <si>
    <t>FERC</t>
  </si>
  <si>
    <t>Demand</t>
  </si>
  <si>
    <t>Energy</t>
  </si>
  <si>
    <t>Lights</t>
  </si>
  <si>
    <t>Total</t>
  </si>
  <si>
    <t>Classifier</t>
  </si>
  <si>
    <t>Intangible Plant</t>
  </si>
  <si>
    <t>Organization</t>
  </si>
  <si>
    <t>Franchises and consents</t>
  </si>
  <si>
    <t>Misc. intangible plant</t>
  </si>
  <si>
    <t>Subtotal - Intangible Plant</t>
  </si>
  <si>
    <t>Miscellaneous power plant equipment</t>
  </si>
  <si>
    <t>Land and land rights</t>
  </si>
  <si>
    <t>Structures and improvements</t>
  </si>
  <si>
    <t>Accessory electric equipment</t>
  </si>
  <si>
    <t>Hydraulic Production Plant</t>
  </si>
  <si>
    <t>Subtotal - Hydraulic Production Plant</t>
  </si>
  <si>
    <t>Other Production Plant</t>
  </si>
  <si>
    <t>Subtotal - Other Production Plant</t>
  </si>
  <si>
    <t>Transmission Plant</t>
  </si>
  <si>
    <t>Subtotal - Transmission Plant</t>
  </si>
  <si>
    <t>Distribution Plant</t>
  </si>
  <si>
    <t>Subtotal - Distribution Plant</t>
  </si>
  <si>
    <t>General Plant</t>
  </si>
  <si>
    <t>Reservoirs, dams, and waterways</t>
  </si>
  <si>
    <t>Water wheels, turbines and generators</t>
  </si>
  <si>
    <t>Roads, railroads and bridges</t>
  </si>
  <si>
    <t>Asset retirement costs for hydraulic production plant</t>
  </si>
  <si>
    <t>Fuel holders, producers, and accessories</t>
  </si>
  <si>
    <t>Prime movers</t>
  </si>
  <si>
    <t>Generators</t>
  </si>
  <si>
    <t>Asset retirement costs for other production plant</t>
  </si>
  <si>
    <t>Energy Storage Equipment—Production</t>
  </si>
  <si>
    <t>Station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</si>
  <si>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</si>
  <si>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</si>
  <si>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</si>
  <si>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</si>
  <si>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</si>
  <si>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</si>
  <si>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Storage battery equipment</t>
  </si>
  <si>
    <t>Poles, towers and fixtures</t>
  </si>
  <si>
    <t>Overhead conductors and device</t>
  </si>
  <si>
    <t>Underground conductors and device</t>
  </si>
  <si>
    <t>Line transformers</t>
  </si>
  <si>
    <t>Services</t>
  </si>
  <si>
    <t>Meters</t>
  </si>
  <si>
    <t>Installations on customers' premise</t>
  </si>
  <si>
    <t>Leased property on customers' premises</t>
  </si>
  <si>
    <t>Street lighting and signal systems</t>
  </si>
  <si>
    <t>Asset retirement costs for distribution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</si>
  <si>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</si>
  <si>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</si>
  <si>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</si>
  <si>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</si>
  <si>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</si>
  <si>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</si>
  <si>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</si>
  <si>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</si>
  <si>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property</t>
  </si>
  <si>
    <t>Subtotal - General Plant</t>
  </si>
  <si>
    <t>CLASSIFICATION OF PLANT - ELECTRIC SYSTEM</t>
  </si>
  <si>
    <t>TRIAL BALANCE PLANT BALANCES - ELECTRIC SYTEM</t>
  </si>
  <si>
    <t>Assigned to Trans</t>
  </si>
  <si>
    <t>Net Retail Amount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</si>
  <si>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</si>
  <si>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</si>
  <si>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</si>
  <si>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</si>
  <si>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</si>
  <si>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</si>
  <si>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</si>
  <si>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</si>
  <si>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</si>
  <si>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</si>
  <si>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</si>
  <si>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</si>
  <si>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Consumer</t>
  </si>
  <si>
    <t>Revenue</t>
  </si>
  <si>
    <t>Industrial</t>
  </si>
  <si>
    <t>na</t>
  </si>
  <si>
    <t>Description</t>
  </si>
  <si>
    <t>TABLE OF CLASSIFIERS</t>
  </si>
  <si>
    <t>(m)</t>
  </si>
  <si>
    <t>CONS</t>
  </si>
  <si>
    <t>DEM</t>
  </si>
  <si>
    <t>ENG</t>
  </si>
  <si>
    <t>REV</t>
  </si>
  <si>
    <t>LTS</t>
  </si>
  <si>
    <t>NA1</t>
  </si>
  <si>
    <t>NA3</t>
  </si>
  <si>
    <t>NA2</t>
  </si>
  <si>
    <t>NA4</t>
  </si>
  <si>
    <t>360 Land &amp; Land Rights</t>
  </si>
  <si>
    <t>361 Structures &amp; Improvements</t>
  </si>
  <si>
    <t>362 Station Equipment</t>
  </si>
  <si>
    <t>364 Poles, Towers &amp; Fixtures</t>
  </si>
  <si>
    <t>365 Overhead Conductors &amp; Devices</t>
  </si>
  <si>
    <t>366 Underground Conduits</t>
  </si>
  <si>
    <t>367 URG Conductors &amp; Devices</t>
  </si>
  <si>
    <t>368 Line Transformers</t>
  </si>
  <si>
    <t>369 Services</t>
  </si>
  <si>
    <t>370 Meters</t>
  </si>
  <si>
    <t>371 Install on Customers' Premises</t>
  </si>
  <si>
    <t>373 Street Lighting &amp; Signals</t>
  </si>
  <si>
    <t>364,365,369</t>
  </si>
  <si>
    <t>ACCT 360</t>
  </si>
  <si>
    <t>ACCT 361</t>
  </si>
  <si>
    <t>ACCT 362</t>
  </si>
  <si>
    <t>ACCT 364</t>
  </si>
  <si>
    <t>ACCT 365</t>
  </si>
  <si>
    <t>ACCT 366</t>
  </si>
  <si>
    <t>ACCT 367</t>
  </si>
  <si>
    <t>ACCT 368</t>
  </si>
  <si>
    <t>ACCT 369</t>
  </si>
  <si>
    <t>ACCT 370</t>
  </si>
  <si>
    <t>ACCT 371</t>
  </si>
  <si>
    <t>ACCT 373</t>
  </si>
  <si>
    <t>Custom 1</t>
  </si>
  <si>
    <t>Custom 2</t>
  </si>
  <si>
    <t>Custom 3</t>
  </si>
  <si>
    <t>Custom 4</t>
  </si>
  <si>
    <t>Custom 5</t>
  </si>
  <si>
    <t>Custom 6</t>
  </si>
  <si>
    <t>Custom 7</t>
  </si>
  <si>
    <t>Custom 8</t>
  </si>
  <si>
    <t>Custom 9</t>
  </si>
  <si>
    <t>Custom 10</t>
  </si>
  <si>
    <t>CUSTOM1</t>
  </si>
  <si>
    <t>CUSTOM2</t>
  </si>
  <si>
    <t>CUSTOM3</t>
  </si>
  <si>
    <t>CUSTOM4</t>
  </si>
  <si>
    <t>CUSTOM5</t>
  </si>
  <si>
    <t>CUSTOM6</t>
  </si>
  <si>
    <t>CUSTOM7</t>
  </si>
  <si>
    <t>CUSTOM8</t>
  </si>
  <si>
    <t>CUSTOM9</t>
  </si>
  <si>
    <t>CUSTOM10</t>
  </si>
  <si>
    <t>CUSTOM11</t>
  </si>
  <si>
    <t>CUSTOM12</t>
  </si>
  <si>
    <t>CUSTOM13</t>
  </si>
  <si>
    <t>CUSTOM14</t>
  </si>
  <si>
    <t>CUSTOM15</t>
  </si>
  <si>
    <t>Custom 15</t>
  </si>
  <si>
    <t>Custom 14</t>
  </si>
  <si>
    <t>Custom 13</t>
  </si>
  <si>
    <t>Custom 12</t>
  </si>
  <si>
    <t>Custom 11</t>
  </si>
  <si>
    <t>Check</t>
  </si>
  <si>
    <t>Column References for Vlookup out of table of Classifers</t>
  </si>
  <si>
    <t>Construction Work in Progress</t>
  </si>
  <si>
    <t>Production Plant</t>
  </si>
  <si>
    <t>TRIAL BALANCE PLANT BALANCES - PRIEST RAPIDS PROJ</t>
  </si>
  <si>
    <t>Desc</t>
  </si>
  <si>
    <t>Prod</t>
  </si>
  <si>
    <t>Trans</t>
  </si>
  <si>
    <t>Distr</t>
  </si>
  <si>
    <t>Gen</t>
  </si>
  <si>
    <t>CWIP - ELECTRIC SYSTEM</t>
  </si>
  <si>
    <t>CWIP - PRIEST RAPIDS PROJ.</t>
  </si>
  <si>
    <t>Subtotal - CWIP</t>
  </si>
  <si>
    <t>Total Utility Plant</t>
  </si>
  <si>
    <t>Accumulated Depreciation</t>
  </si>
  <si>
    <t>Subtotal - Accumulated Depreciation</t>
  </si>
  <si>
    <t>108-111</t>
  </si>
  <si>
    <t>ACCUMULATED DEPRECIATION - ELECTRIC SYSTEM</t>
  </si>
  <si>
    <t>ACCUMULATED DEPRECIATION - PRIEST RAPIDS PROJ.</t>
  </si>
  <si>
    <t>Int</t>
  </si>
  <si>
    <t>Net Utility Plant</t>
  </si>
  <si>
    <t>CLASSIFICATION OF PLANT - PRIEST RAPIDS PROJECT</t>
  </si>
  <si>
    <t>CLASSIFICATION OF PLANT - COMBINED SYSTEM</t>
  </si>
  <si>
    <t>Total from Trans Model</t>
  </si>
  <si>
    <t>Acct</t>
  </si>
  <si>
    <t>PRP Gross Plant Net Production</t>
  </si>
  <si>
    <t>Notes</t>
  </si>
  <si>
    <t>FERC Predominance Method</t>
  </si>
  <si>
    <t>[1]</t>
  </si>
  <si>
    <t>[2]</t>
  </si>
  <si>
    <t>NOTES</t>
  </si>
  <si>
    <t>Minimum Plant Size Method</t>
  </si>
  <si>
    <t>PTD PLANT</t>
  </si>
  <si>
    <t>DEVELOPMENT OF CLASSIFIERS</t>
  </si>
  <si>
    <t>Account 364 - Combined</t>
  </si>
  <si>
    <t xml:space="preserve">Account 365 - Combined </t>
  </si>
  <si>
    <t>Account 369 - Combined</t>
  </si>
  <si>
    <t>ELEC INT</t>
  </si>
  <si>
    <t>ELEC PROD</t>
  </si>
  <si>
    <t>ELEC TRAN</t>
  </si>
  <si>
    <t>ELEC DIST</t>
  </si>
  <si>
    <t>ELEC GEN</t>
  </si>
  <si>
    <t>Intangible Plant - Electric System</t>
  </si>
  <si>
    <t>Production Plant - Electric System</t>
  </si>
  <si>
    <t>Transmission Plant - Electric System</t>
  </si>
  <si>
    <t>Distribution Plant - Electric System</t>
  </si>
  <si>
    <t>General Plant - Electric System</t>
  </si>
  <si>
    <t>Prod, Trans, Dist Plant - Electric System</t>
  </si>
  <si>
    <t>ELEC PTD</t>
  </si>
  <si>
    <t>PRP INT</t>
  </si>
  <si>
    <t>PRP PROD</t>
  </si>
  <si>
    <t>PRP TRAN</t>
  </si>
  <si>
    <t>PRP DIST</t>
  </si>
  <si>
    <t>PRP GEN</t>
  </si>
  <si>
    <t>PRP PTD</t>
  </si>
  <si>
    <t>Intangible Plant - PRP</t>
  </si>
  <si>
    <t>Production Plant - PRP</t>
  </si>
  <si>
    <t>Transmission Plant - PRP</t>
  </si>
  <si>
    <t>Distribution Plant - PRP</t>
  </si>
  <si>
    <t>General Plant - PRP</t>
  </si>
  <si>
    <t>Prod, Trans, Dist Plant - PRP</t>
  </si>
  <si>
    <t>CLASSIFICATION OF EXPENSES - ELECTRIC SYSTEM</t>
  </si>
  <si>
    <t>TRIAL BALANCE - EXPENSES - ELECTRIC SYSTEM</t>
  </si>
  <si>
    <t>TRIAL BALANCE - EXPENSES - PRIEST RAPIDS PROJ.</t>
  </si>
  <si>
    <t>Hydraulic Power Generation - Operations</t>
  </si>
  <si>
    <t>Water for power</t>
  </si>
  <si>
    <t>Rents</t>
  </si>
  <si>
    <t>Subtotal - Hydraulic Power Generation Operations</t>
  </si>
  <si>
    <t>Hydraulic Power Generation - Maintenance</t>
  </si>
  <si>
    <t>Maintenance supervision and engineering</t>
  </si>
  <si>
    <t>Maintenance of structures</t>
  </si>
  <si>
    <t>Maintenance of reservoirs, dams and waterways</t>
  </si>
  <si>
    <t>Maintenance of electric plant</t>
  </si>
  <si>
    <t>Maintenance of miscellaneous hydraulic plant</t>
  </si>
  <si>
    <t>Subtotal - Hydraulic Power Generation Maintenance</t>
  </si>
  <si>
    <t>Hydraulic expenses</t>
  </si>
  <si>
    <t>Electric expenses</t>
  </si>
  <si>
    <t>Miscellaneous hydraulic power generation expenses</t>
  </si>
  <si>
    <t>Other Power Generation - Operations</t>
  </si>
  <si>
    <t>Subtotal - Other Power Generation Operations</t>
  </si>
  <si>
    <t>Operation supervision and engineering</t>
  </si>
  <si>
    <t>Fuel</t>
  </si>
  <si>
    <t>Generation expenses</t>
  </si>
  <si>
    <t>Miscellaneous other power generation expenses</t>
  </si>
  <si>
    <t>Subtotal - Other Power Generation Maintenance</t>
  </si>
  <si>
    <t>Other Power Supply Expenses</t>
  </si>
  <si>
    <t>Purchased power</t>
  </si>
  <si>
    <t>System control and load dispatching</t>
  </si>
  <si>
    <t>Other expenses</t>
  </si>
  <si>
    <t>Subtotal - Other Power Supply Expenses</t>
  </si>
  <si>
    <t>Transmission - Operations</t>
  </si>
  <si>
    <t>Total Power Supply Expense</t>
  </si>
  <si>
    <t>Maintenance of generating and electric plant</t>
  </si>
  <si>
    <t>Maintenance of miscellaneous other power generation plant</t>
  </si>
  <si>
    <t>Miscellaneous transmission expenses</t>
  </si>
  <si>
    <t>Transmission of electricity by others</t>
  </si>
  <si>
    <t>Underground line expenses</t>
  </si>
  <si>
    <t>Overhead line expense</t>
  </si>
  <si>
    <t>Station expenses</t>
  </si>
  <si>
    <t>Load dispatch</t>
  </si>
  <si>
    <t>Subtotal - Transmission Operations</t>
  </si>
  <si>
    <t>Transmission - Maintenance</t>
  </si>
  <si>
    <t>Maintenance of station equipment</t>
  </si>
  <si>
    <t>Maintenance of overhead lines</t>
  </si>
  <si>
    <t>Maintenance of underground lines</t>
  </si>
  <si>
    <t>Maintenance of miscellaneous transmission plant</t>
  </si>
  <si>
    <t>Maintenance of transmission plant</t>
  </si>
  <si>
    <t>Subtotal - Transmission Maintenance</t>
  </si>
  <si>
    <t>Total Transmission Expense</t>
  </si>
  <si>
    <t>Distribution - Operations</t>
  </si>
  <si>
    <t>Street lighting and signal system expenses</t>
  </si>
  <si>
    <t>Meter expenses</t>
  </si>
  <si>
    <t>Customer installations expenses</t>
  </si>
  <si>
    <t>Miscellaneous distribution expenses</t>
  </si>
  <si>
    <t>Load dispatching</t>
  </si>
  <si>
    <t>Overhead line expenses</t>
  </si>
  <si>
    <t>Subtotal - Distribution Operations</t>
  </si>
  <si>
    <t>Distribution - Maintenance</t>
  </si>
  <si>
    <t>Maintenance of line transformers</t>
  </si>
  <si>
    <t>Maintenance of street lighting and signal systems</t>
  </si>
  <si>
    <t>Maintenance of meters</t>
  </si>
  <si>
    <t>Subtotal - Distribution Maintenance</t>
  </si>
  <si>
    <t>Total Distribution Expense</t>
  </si>
  <si>
    <t>Customer Accounts Expense</t>
  </si>
  <si>
    <t>Meter reading expenses</t>
  </si>
  <si>
    <t>Customer records and collection expenses</t>
  </si>
  <si>
    <t>Uncollectible accounts</t>
  </si>
  <si>
    <t>Subtotal - Customer Accounts</t>
  </si>
  <si>
    <t>Customer Service &amp; Informational Expense</t>
  </si>
  <si>
    <t>Customer service and informational expenses</t>
  </si>
  <si>
    <t>Supervision</t>
  </si>
  <si>
    <t>Customer assistance expenses</t>
  </si>
  <si>
    <t>Informational and instructional advertising expenses</t>
  </si>
  <si>
    <t>Miscellaneous customer service and informational expenses</t>
  </si>
  <si>
    <t>Subtotal - Customer Service &amp; Informational</t>
  </si>
  <si>
    <t>Demonstrating and selling expenses</t>
  </si>
  <si>
    <t>Advertising expenses</t>
  </si>
  <si>
    <t>Miscellaneous sales expenses</t>
  </si>
  <si>
    <t>Sales expenses</t>
  </si>
  <si>
    <t>Subtotal - Sales</t>
  </si>
  <si>
    <t>Sales</t>
  </si>
  <si>
    <t>Administrative and General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</si>
  <si>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</si>
  <si>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</si>
  <si>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</si>
  <si>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</si>
  <si>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</si>
  <si>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</si>
  <si>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</si>
  <si>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</si>
  <si>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</si>
  <si>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</si>
  <si>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</t>
  </si>
  <si>
    <t>Transportation expenses</t>
  </si>
  <si>
    <t>Maintenance of general plant</t>
  </si>
  <si>
    <t>Subtotal - Administrative and General</t>
  </si>
  <si>
    <t>Depreciation and Amortization</t>
  </si>
  <si>
    <t>DEPRECIATION EXPENSE - ELECTRIC SYSTEM</t>
  </si>
  <si>
    <t>DEPRECIATION EXPENSE - PRIEST RAPIDS PROJ.</t>
  </si>
  <si>
    <t>Intangible plant</t>
  </si>
  <si>
    <t>Production plant</t>
  </si>
  <si>
    <t>Transmission plant</t>
  </si>
  <si>
    <t>Distribution plant</t>
  </si>
  <si>
    <t>General plant</t>
  </si>
  <si>
    <t>Subtotal - Depreciation and Amortization</t>
  </si>
  <si>
    <t>Taxes</t>
  </si>
  <si>
    <t>Privilege</t>
  </si>
  <si>
    <t>City</t>
  </si>
  <si>
    <t>Fire District</t>
  </si>
  <si>
    <t>Other</t>
  </si>
  <si>
    <t>TAXES - ELECTRIC SYSTEM</t>
  </si>
  <si>
    <t>TAXES - PRIEST RAPIDS PROJ.</t>
  </si>
  <si>
    <t>Fire Dist.</t>
  </si>
  <si>
    <t>Subtotal - Taxes</t>
  </si>
  <si>
    <t>Interest Expense</t>
  </si>
  <si>
    <t>TOTAL OPERATING EXPENSE</t>
  </si>
  <si>
    <t>Miscellaneous customer accounts expenses</t>
  </si>
  <si>
    <t>Maintenance of miscellaneous distribution plant</t>
  </si>
  <si>
    <t>CLASSIFICATION OF EXPENSES - PRIEST RAPIDS PROJECT</t>
  </si>
  <si>
    <t>TABLE OF ALLOCATORS</t>
  </si>
  <si>
    <t>Allocator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</si>
  <si>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</si>
  <si>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</si>
  <si>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</si>
  <si>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</si>
  <si>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</si>
  <si>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</si>
  <si>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</si>
  <si>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</si>
  <si>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</si>
  <si>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</si>
  <si>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Sch. 1</t>
  </si>
  <si>
    <t>Domestic</t>
  </si>
  <si>
    <t>Sch. 2</t>
  </si>
  <si>
    <t>Sch. 3</t>
  </si>
  <si>
    <t>Irrigation</t>
  </si>
  <si>
    <t>Sch. 7</t>
  </si>
  <si>
    <t>GS</t>
  </si>
  <si>
    <t>LGS</t>
  </si>
  <si>
    <t>St Lts</t>
  </si>
  <si>
    <t>Sch. 14</t>
  </si>
  <si>
    <t>Sch. 15</t>
  </si>
  <si>
    <t>Lg. Ind.</t>
  </si>
  <si>
    <t>Sch. 16</t>
  </si>
  <si>
    <t>Ag. Food</t>
  </si>
  <si>
    <t>Sch. 85</t>
  </si>
  <si>
    <t>Ag. Boiler</t>
  </si>
  <si>
    <t>Sch. 94</t>
  </si>
  <si>
    <t>New Lg Ld</t>
  </si>
  <si>
    <t>n/a</t>
  </si>
  <si>
    <t>Type</t>
  </si>
  <si>
    <t>Unit Cost</t>
  </si>
  <si>
    <t>Category</t>
  </si>
  <si>
    <t>(x)</t>
  </si>
  <si>
    <t>Energy Sales</t>
  </si>
  <si>
    <t>ENG SALES</t>
  </si>
  <si>
    <t>Energy Requirements (with Losses)</t>
  </si>
  <si>
    <t>ENG REQ</t>
  </si>
  <si>
    <t>E</t>
  </si>
  <si>
    <t>R</t>
  </si>
  <si>
    <t>Consumers - Unweighted</t>
  </si>
  <si>
    <t>CONS UNWT</t>
  </si>
  <si>
    <t>C</t>
  </si>
  <si>
    <t>Consumers - Weighted (Services)</t>
  </si>
  <si>
    <t>CONS SERV</t>
  </si>
  <si>
    <t>Consumers - Weighted (Meters)</t>
  </si>
  <si>
    <t>CONS MET</t>
  </si>
  <si>
    <t>Consumers - Weighted (Records)</t>
  </si>
  <si>
    <t>CONS REC</t>
  </si>
  <si>
    <t>Consumers - Weighted (Other 1)</t>
  </si>
  <si>
    <t>CONS OTH1</t>
  </si>
  <si>
    <t>Consumers - Weighted (Other 2)</t>
  </si>
  <si>
    <t>INTANGIBLE PLANT</t>
  </si>
  <si>
    <t>Column</t>
  </si>
  <si>
    <t>107 P</t>
  </si>
  <si>
    <t>107 T</t>
  </si>
  <si>
    <t>107 D</t>
  </si>
  <si>
    <t>107 G</t>
  </si>
  <si>
    <t>108 I</t>
  </si>
  <si>
    <t>108 P</t>
  </si>
  <si>
    <t>108 T</t>
  </si>
  <si>
    <t>108 D</t>
  </si>
  <si>
    <t>108 G</t>
  </si>
  <si>
    <t>PRODUCTION PLANT</t>
  </si>
  <si>
    <t>Total Intanglible Plant</t>
  </si>
  <si>
    <t>Total Production Plant</t>
  </si>
  <si>
    <t>TRANSMISSION PLANT</t>
  </si>
  <si>
    <t>Total Transmission Plant</t>
  </si>
  <si>
    <t>DISTRIBUTION PLANT</t>
  </si>
  <si>
    <t>361 Structures and improvements</t>
  </si>
  <si>
    <t>362 Station equipment</t>
  </si>
  <si>
    <t>363 Storage battery equipment</t>
  </si>
  <si>
    <t>364 Poles, towers and fixtures</t>
  </si>
  <si>
    <t>365 Overhead conductors and device</t>
  </si>
  <si>
    <t>366 Underground conduit</t>
  </si>
  <si>
    <t>367 Underground conductors and device</t>
  </si>
  <si>
    <t>368 Line transformers</t>
  </si>
  <si>
    <t>371 Installations on customers' premise</t>
  </si>
  <si>
    <t>372 Leased property on customers' premises</t>
  </si>
  <si>
    <t>373 Street lighting and signal systems</t>
  </si>
  <si>
    <t>374 Asset retirement costs for distribution plant</t>
  </si>
  <si>
    <t>Total Distribution Plant</t>
  </si>
  <si>
    <t>CWIP</t>
  </si>
  <si>
    <t>Total CWIP</t>
  </si>
  <si>
    <t>ACCUMULATED DEPRECIATION</t>
  </si>
  <si>
    <t>Total Accumulated Depreciation</t>
  </si>
  <si>
    <t xml:space="preserve">   Transmission</t>
  </si>
  <si>
    <t xml:space="preserve">   Distribution</t>
  </si>
  <si>
    <t>Net Plant in Service</t>
  </si>
  <si>
    <t>GENERAL PLANT</t>
  </si>
  <si>
    <t>Total General Plant</t>
  </si>
  <si>
    <t>Utility Plant in Service</t>
  </si>
  <si>
    <t>SUMMARY OF ALLOCATED PLANT</t>
  </si>
  <si>
    <t>ALLOCATION OF PLANT - COMBINED SYSTEMS</t>
  </si>
  <si>
    <t>ALLOCATION OF EXPENSES - COMBINED SYSTEMS</t>
  </si>
  <si>
    <t>PRODUCTION EXPENSES</t>
  </si>
  <si>
    <t>Hydraulic O&amp;M</t>
  </si>
  <si>
    <t>Other Production O&amp;M</t>
  </si>
  <si>
    <t>555 Purchased Power</t>
  </si>
  <si>
    <t>556 System Control &amp; Load Dispatching</t>
  </si>
  <si>
    <t>557 Other expenses - power supply</t>
  </si>
  <si>
    <t>Total Production Expense</t>
  </si>
  <si>
    <t>TRANSMISSION EXPENSE</t>
  </si>
  <si>
    <t>Transmission O&amp;M</t>
  </si>
  <si>
    <t>DISTRIBUTION OPERATING EXPENSES</t>
  </si>
  <si>
    <t>580 Operation supervision and engineering</t>
  </si>
  <si>
    <t>581 Load dispatching</t>
  </si>
  <si>
    <t>582 Station expenses</t>
  </si>
  <si>
    <t>583 Overhead line expenses</t>
  </si>
  <si>
    <t>584 Underground line expenses</t>
  </si>
  <si>
    <t>585 Street lighting and signal system expenses</t>
  </si>
  <si>
    <t>586 Meter expenses</t>
  </si>
  <si>
    <t>587 Customer installations expenses</t>
  </si>
  <si>
    <t>588 Miscellaneous distribution expenses</t>
  </si>
  <si>
    <t>589 Rents</t>
  </si>
  <si>
    <t>Total Distribution Operations</t>
  </si>
  <si>
    <t>DISTRIBUTION MAINTENANCE EXPENSE</t>
  </si>
  <si>
    <t>590 Maintenance supervision and engineering</t>
  </si>
  <si>
    <t>591 Maintenance of structures</t>
  </si>
  <si>
    <t>592 Maintenance of station equipment</t>
  </si>
  <si>
    <t>593 Maintenance of overhead lines</t>
  </si>
  <si>
    <t>594 Maintenance of underground lines</t>
  </si>
  <si>
    <t>595 Maintenance of line transformers</t>
  </si>
  <si>
    <t>596 Maintenance of street lighting and signal systems</t>
  </si>
  <si>
    <t>597 Maintenance of meters</t>
  </si>
  <si>
    <t>598 Maintenance of miscellaneous distribution plant</t>
  </si>
  <si>
    <t>Total Distribution Maintenance</t>
  </si>
  <si>
    <t>CUSTOMER ACCOUNTS EXPENSE</t>
  </si>
  <si>
    <t>901 Supervision</t>
  </si>
  <si>
    <t>902 Meter reading expenses</t>
  </si>
  <si>
    <t>903 Customer records and collection expenses</t>
  </si>
  <si>
    <t>904 Uncollectible accounts</t>
  </si>
  <si>
    <t>905 Miscellaneous customer accounts expenses</t>
  </si>
  <si>
    <t>Total Customer Accounts Expense</t>
  </si>
  <si>
    <t>911 Supervision</t>
  </si>
  <si>
    <t>912 Demonstrating and selling expenses</t>
  </si>
  <si>
    <t>913 Advertising expenses</t>
  </si>
  <si>
    <t>916 Miscellaneous sales expenses</t>
  </si>
  <si>
    <t>917 Sales expenses</t>
  </si>
  <si>
    <t>Total Customer Service &amp; Information Expense</t>
  </si>
  <si>
    <t>906 Customer service and informational expenses</t>
  </si>
  <si>
    <t>907 Supervision</t>
  </si>
  <si>
    <t>908 Customer assistance expenses</t>
  </si>
  <si>
    <t>909 Informational and instructional advertising expenses</t>
  </si>
  <si>
    <t>910 Miscellaneous customer service and informational expenses</t>
  </si>
  <si>
    <t>CUSTOMER SERVICE &amp; INFORMATION  EXPENSE</t>
  </si>
  <si>
    <t>SALES EXPENSE</t>
  </si>
  <si>
    <t>Total Sales Expense</t>
  </si>
  <si>
    <t>ADMINISTRATIVE &amp; GENERAL EXPENSE</t>
  </si>
  <si>
    <t>920 Administrative and general salaries</t>
  </si>
  <si>
    <t>921 Office supplies and expenses</t>
  </si>
  <si>
    <t>922 Administrative expenses transferred—Credit</t>
  </si>
  <si>
    <t>923 Outside services employed</t>
  </si>
  <si>
    <t>924 Property insurance</t>
  </si>
  <si>
    <t>925 Injuries and damages</t>
  </si>
  <si>
    <t>926 Employee pensions and benefits</t>
  </si>
  <si>
    <t>927 Franchise requirements</t>
  </si>
  <si>
    <t>928 Regulatory commission expenses</t>
  </si>
  <si>
    <t>929 Duplicate charges—Credit</t>
  </si>
  <si>
    <t>930 General advertising expense</t>
  </si>
  <si>
    <t>931 Rents</t>
  </si>
  <si>
    <t>933 Transportation expenses</t>
  </si>
  <si>
    <t>935 Maintenance of general plant</t>
  </si>
  <si>
    <t>Total Administrative &amp; General</t>
  </si>
  <si>
    <t>DEPRECIATION &amp; AMORTIZATION EXPENSE</t>
  </si>
  <si>
    <t>Total Depreciation &amp; Amortization</t>
  </si>
  <si>
    <t>TAXES</t>
  </si>
  <si>
    <t>Total Taxes</t>
  </si>
  <si>
    <t>INTEREST EXPENSE</t>
  </si>
  <si>
    <t>Interest on Long-Term Debt</t>
  </si>
  <si>
    <t>Total Interest Expense</t>
  </si>
  <si>
    <t>SUMMARY OF ALLOCATED EXPENSES</t>
  </si>
  <si>
    <t>Production</t>
  </si>
  <si>
    <t>Transmission</t>
  </si>
  <si>
    <t>Distribution</t>
  </si>
  <si>
    <t>Customer Accounts</t>
  </si>
  <si>
    <t>Customer Service &amp; Information</t>
  </si>
  <si>
    <t>Administrative &amp; General</t>
  </si>
  <si>
    <t>Depreciation &amp; Amortization</t>
  </si>
  <si>
    <t>Interest</t>
  </si>
  <si>
    <t>Total Expense</t>
  </si>
  <si>
    <t>TOTAL EXPENSE</t>
  </si>
  <si>
    <t>DEVELOPMENT OF ALLOCATORS</t>
  </si>
  <si>
    <t>kWh Energy Sales</t>
  </si>
  <si>
    <t>kWh Requirements</t>
  </si>
  <si>
    <t>No. of Consumers</t>
  </si>
  <si>
    <t>(PA)</t>
  </si>
  <si>
    <t>Weight</t>
  </si>
  <si>
    <t>Weighted Consumers</t>
  </si>
  <si>
    <t>CONS OTH2</t>
  </si>
  <si>
    <t>Non-Coincident Peak Demand (12-NCP)</t>
  </si>
  <si>
    <t>D DIST</t>
  </si>
  <si>
    <t>12-NCP</t>
  </si>
  <si>
    <t>1-CP DIST</t>
  </si>
  <si>
    <t>System Peak Demand for Distribution (1-CP)</t>
  </si>
  <si>
    <t>System Peak Demand for Distribution (12-CP)</t>
  </si>
  <si>
    <t>12-CP DIST</t>
  </si>
  <si>
    <t>System Peak Demand for Supply (1-CP)</t>
  </si>
  <si>
    <t>System Peak Demand for Supply (12-CP)</t>
  </si>
  <si>
    <t>D SUPP</t>
  </si>
  <si>
    <t>1-CP SUPP</t>
  </si>
  <si>
    <t>12-CP SUPP</t>
  </si>
  <si>
    <t>Average &amp; Excess Demand (AED)</t>
  </si>
  <si>
    <t>AED</t>
  </si>
  <si>
    <t>Peak &amp; Average Demand (P&amp;A)</t>
  </si>
  <si>
    <t>P&amp;A</t>
  </si>
  <si>
    <t>Other Supply Demand Allocator 1</t>
  </si>
  <si>
    <t>Other Supply Demand Allocator 2</t>
  </si>
  <si>
    <t>Other Supply Demand Allocator 3</t>
  </si>
  <si>
    <t>Other Supply Demand Allocator 4</t>
  </si>
  <si>
    <t>Other Supply Demand Allocator 5</t>
  </si>
  <si>
    <t>Other Distribution Demnad Allocator 1</t>
  </si>
  <si>
    <t>OTHER DIST 1</t>
  </si>
  <si>
    <t>OTHER SUPP 1</t>
  </si>
  <si>
    <t>OTHER SUPP 2</t>
  </si>
  <si>
    <t>OTHER SUPP 3</t>
  </si>
  <si>
    <t>OTHER SUPP 4</t>
  </si>
  <si>
    <t>OTHER SUPP 5</t>
  </si>
  <si>
    <t>Sum of Class NCP Demands</t>
  </si>
  <si>
    <t>1-NCP</t>
  </si>
  <si>
    <t>Non-Coincident Peak Demand (1-NCP)</t>
  </si>
  <si>
    <t>Class NCP Demand</t>
  </si>
  <si>
    <t>Class CP Demand (1-CP)</t>
  </si>
  <si>
    <t>Class CP Demand (12-CP)</t>
  </si>
  <si>
    <t>Other Demand for Distribution Demand Costs</t>
  </si>
  <si>
    <t>Energy Requirements</t>
  </si>
  <si>
    <t>Average Demand</t>
  </si>
  <si>
    <t>Maximum Demand</t>
  </si>
  <si>
    <t>Excess Demand</t>
  </si>
  <si>
    <t>System Peak Demand</t>
  </si>
  <si>
    <t>System Excess Demand</t>
  </si>
  <si>
    <t>Average &amp; Excess Demand</t>
  </si>
  <si>
    <t>Peak Demand (1-CP)</t>
  </si>
  <si>
    <t>Demand Weight</t>
  </si>
  <si>
    <t>Peak &amp; Average</t>
  </si>
  <si>
    <t>Average Weight (Load Factor)</t>
  </si>
  <si>
    <t>Other Supply Demand Allocator</t>
  </si>
  <si>
    <t>INT PLANT</t>
  </si>
  <si>
    <t>PROD PLANT</t>
  </si>
  <si>
    <t>TRANS PLANT</t>
  </si>
  <si>
    <t>DIST PLANT</t>
  </si>
  <si>
    <t>GEN PLANT</t>
  </si>
  <si>
    <t>TOT PLANT</t>
  </si>
  <si>
    <t>SPLIT</t>
  </si>
  <si>
    <t>Direct Assignment</t>
  </si>
  <si>
    <t>Sch. 3 St Lts</t>
  </si>
  <si>
    <t>Production, Transmission &amp; Distribution Plant</t>
  </si>
  <si>
    <t>ALLOCATED RATE BASE</t>
  </si>
  <si>
    <t>Utitlity Plant Investment</t>
  </si>
  <si>
    <t>Utility Plant In Service</t>
  </si>
  <si>
    <t>Working Capital Requirements</t>
  </si>
  <si>
    <t>Materials &amp; Supplies</t>
  </si>
  <si>
    <t>Prepayments</t>
  </si>
  <si>
    <t>Total Working Capital</t>
  </si>
  <si>
    <t>Gross Rate Base</t>
  </si>
  <si>
    <t>Deductions</t>
  </si>
  <si>
    <t>Total Deductions</t>
  </si>
  <si>
    <t>Net Rate Base</t>
  </si>
  <si>
    <t>Other Deductions</t>
  </si>
  <si>
    <t>Operation &amp; Maintenance (@1/8)</t>
  </si>
  <si>
    <t>ALLOCATED INCOME STATEMENT - PRESENT RATES</t>
  </si>
  <si>
    <t>Operating Revenues</t>
  </si>
  <si>
    <t xml:space="preserve">   Base Rate Revenues</t>
  </si>
  <si>
    <t xml:space="preserve">   Other Revenues</t>
  </si>
  <si>
    <t>Total Revenue</t>
  </si>
  <si>
    <t>Sales to Other Utilities</t>
  </si>
  <si>
    <t>OTHER REVENUES</t>
  </si>
  <si>
    <t>Fiber Optic Network Sales</t>
  </si>
  <si>
    <t>Other Revenues Elec Sys</t>
  </si>
  <si>
    <t>Sales to Power Purch - PRP</t>
  </si>
  <si>
    <t>Total Other Revenue</t>
  </si>
  <si>
    <t>Operating Expenses</t>
  </si>
  <si>
    <t xml:space="preserve">   Power Production</t>
  </si>
  <si>
    <t xml:space="preserve">   Customer Accounts, Sales, and Services</t>
  </si>
  <si>
    <t xml:space="preserve">   Administrative &amp; General</t>
  </si>
  <si>
    <t xml:space="preserve">   Depreciation &amp; Amortization</t>
  </si>
  <si>
    <t xml:space="preserve">   Taxes</t>
  </si>
  <si>
    <t xml:space="preserve">   Interest on Long-Term Debt</t>
  </si>
  <si>
    <t>Total Expenses</t>
  </si>
  <si>
    <t>Operating Margins</t>
  </si>
  <si>
    <t>Non-Operating Margins</t>
  </si>
  <si>
    <t>ALLOCATION OF NON-OPERATING MARGINS</t>
  </si>
  <si>
    <t>NON-OPERATING MARGINS</t>
  </si>
  <si>
    <t>Interest - Elec</t>
  </si>
  <si>
    <t>Interest - PRP</t>
  </si>
  <si>
    <t>Interest and Other Income - Electric System</t>
  </si>
  <si>
    <t>Interest and Other Income - PRP</t>
  </si>
  <si>
    <t>Total Non-Operating Margins</t>
  </si>
  <si>
    <t>Total Margins</t>
  </si>
  <si>
    <t>TIER - Operating Margins</t>
  </si>
  <si>
    <t>TIER - Total Margins</t>
  </si>
  <si>
    <t>Rate of Return - Operating Margins</t>
  </si>
  <si>
    <t>Index ROR - Operating Margins</t>
  </si>
  <si>
    <t>Rate of Return - Total Margins</t>
  </si>
  <si>
    <t>Index ROR - Total Margins</t>
  </si>
  <si>
    <t>UNIT COST SUMMARY</t>
  </si>
  <si>
    <t>Classified Cost Pools</t>
  </si>
  <si>
    <t xml:space="preserve">   Customer Costs</t>
  </si>
  <si>
    <t xml:space="preserve">   Demand Costs - Supply</t>
  </si>
  <si>
    <t xml:space="preserve">   Demand Costs - Distribution System</t>
  </si>
  <si>
    <t xml:space="preserve">   Energy Costs</t>
  </si>
  <si>
    <t xml:space="preserve">   Revenue Costs</t>
  </si>
  <si>
    <t xml:space="preserve">   Split Costs</t>
  </si>
  <si>
    <t>Cost Pools with Split Costs Reallocated</t>
  </si>
  <si>
    <t>Unit Costs</t>
  </si>
  <si>
    <t>Billing Units</t>
  </si>
  <si>
    <t>Number of Customers</t>
  </si>
  <si>
    <t>NCP Demand</t>
  </si>
  <si>
    <t>Customer Costs ($/Consumer/Mo.)</t>
  </si>
  <si>
    <t>Distribution Demand Costs ($/NCP)</t>
  </si>
  <si>
    <t>Distribution Demand Costs ($/Consumer/Mo.)</t>
  </si>
  <si>
    <t>Supply Demand Costs ($/NCP)</t>
  </si>
  <si>
    <t>Supply Demand Costs ($/Consumer/Mo.)</t>
  </si>
  <si>
    <t>Distribution Demand Costs ($/kWh)</t>
  </si>
  <si>
    <t>Supply Demand Costs ($/kWh)</t>
  </si>
  <si>
    <t>Energy Costs ($/kWh)</t>
  </si>
  <si>
    <t>Revenue Costs ($/kWh)</t>
  </si>
  <si>
    <t>SCHEDULE 1</t>
  </si>
  <si>
    <t>SCHEDULE 2</t>
  </si>
  <si>
    <t>SCHEDULE 3</t>
  </si>
  <si>
    <t>SCHEDULE 4</t>
  </si>
  <si>
    <t>SCHEDULE 5</t>
  </si>
  <si>
    <t>SCHEDULE 6</t>
  </si>
  <si>
    <t>SCHEDULE 7</t>
  </si>
  <si>
    <t>SCHEDULE 8</t>
  </si>
  <si>
    <t>SCHEDULE 9</t>
  </si>
  <si>
    <t>SCHEDULE 10</t>
  </si>
  <si>
    <t>SCHEDULE 11</t>
  </si>
  <si>
    <t>SCHEDULE 12</t>
  </si>
  <si>
    <t>SCHEDULE 13</t>
  </si>
  <si>
    <t>SCHEDULE 14</t>
  </si>
  <si>
    <t>SCHEDULE 15</t>
  </si>
  <si>
    <t>SCHEDULE 16</t>
  </si>
  <si>
    <t>SCHEDULE 17</t>
  </si>
  <si>
    <t>CLASSIFICATION OF EXPENSES - COMBINED SYSTEM</t>
  </si>
  <si>
    <t>Adjustments</t>
  </si>
  <si>
    <t>Note: Unit costs are exclusive of any margins/returns</t>
  </si>
  <si>
    <t>System</t>
  </si>
  <si>
    <t>kWh Sales</t>
  </si>
  <si>
    <t>Loss Factor</t>
  </si>
  <si>
    <t>Class Max NCP (1-NCP)</t>
  </si>
  <si>
    <t>Class Contribution to System Peak (1-CP)</t>
  </si>
  <si>
    <t>Class Annual Sum of CP (12-CP)</t>
  </si>
  <si>
    <t>Class Annual Sum of NCP (12-NCP)</t>
  </si>
  <si>
    <t>Class Maximum Demand for AED</t>
  </si>
  <si>
    <t/>
  </si>
  <si>
    <t>Unit Cost Category Listing</t>
  </si>
  <si>
    <t>Demand Distribution System</t>
  </si>
  <si>
    <t>Demand Supply (Production &amp; Transmission)</t>
  </si>
  <si>
    <t>Split Cost</t>
  </si>
  <si>
    <t>Rate Base</t>
  </si>
  <si>
    <t>Gross Plant in Service:</t>
  </si>
  <si>
    <t xml:space="preserve">General </t>
  </si>
  <si>
    <t>Intangible</t>
  </si>
  <si>
    <t>Total Gross Plant in Service</t>
  </si>
  <si>
    <t>Accumulated Depreciation:</t>
  </si>
  <si>
    <t>Net Plant In Service:</t>
  </si>
  <si>
    <t>Total Net Plant in Service</t>
  </si>
  <si>
    <t>Cash Working Capital</t>
  </si>
  <si>
    <t>Total Rate Base</t>
  </si>
  <si>
    <t>Rate of Return</t>
  </si>
  <si>
    <t>Return on Rate Base</t>
  </si>
  <si>
    <t>Expenses</t>
  </si>
  <si>
    <t>O&amp;M Expenses:</t>
  </si>
  <si>
    <t>(Less) Transmission of Electricity by Others (Account 565)</t>
  </si>
  <si>
    <t>Distribution O&amp;M</t>
  </si>
  <si>
    <t>Total O&amp;M Expenses</t>
  </si>
  <si>
    <t>Allocable A&amp;G Expenses:</t>
  </si>
  <si>
    <t>Total A&amp;G</t>
  </si>
  <si>
    <t>(Less) Property Insurance (Account 924) Included in Total A&amp;G</t>
  </si>
  <si>
    <t>Plus Property Insurance (Account 924)</t>
  </si>
  <si>
    <t>Total A&amp;G Expenses</t>
  </si>
  <si>
    <t>Total O&amp;M and A&amp;G Expenses</t>
  </si>
  <si>
    <t>Depreciation Expenses:</t>
  </si>
  <si>
    <t>General</t>
  </si>
  <si>
    <t>Total Depreciation Expenses</t>
  </si>
  <si>
    <t>Taxes Other Than Income Taxes:</t>
  </si>
  <si>
    <t>Plant Related</t>
  </si>
  <si>
    <t>Labor Related</t>
  </si>
  <si>
    <t>Other Related</t>
  </si>
  <si>
    <t>Total Taxes Other Than Income Taxes</t>
  </si>
  <si>
    <t>Gross Revenue Requirement</t>
  </si>
  <si>
    <t>Revenue Credits</t>
  </si>
  <si>
    <t>Other Revenues (Accounts 450, 451, 454)</t>
  </si>
  <si>
    <t>100% Transmission Plant Related</t>
  </si>
  <si>
    <t>100% Distribution Plant Related</t>
  </si>
  <si>
    <t>Total Other Revenues  (Accounts 450, 451, 454)</t>
  </si>
  <si>
    <t>Wheeling Revenues Not Accounted for in Rate Divisor</t>
  </si>
  <si>
    <t>Total Revenue Credits</t>
  </si>
  <si>
    <t>Electric</t>
  </si>
  <si>
    <t>Source: Trans Model, Appendix B</t>
  </si>
  <si>
    <t>Total Alloc.</t>
  </si>
  <si>
    <t>to Transmission</t>
  </si>
  <si>
    <t>Total System NCP</t>
  </si>
  <si>
    <t>Source: Trans Model, Exhibit VIII Col (p), Row 13</t>
  </si>
  <si>
    <t>Retail System NCP</t>
  </si>
  <si>
    <t>Source: Trans Model, Exhibit VIII Col (j), Row 13</t>
  </si>
  <si>
    <t>Trans Rate Share</t>
  </si>
  <si>
    <t>Amount Assigned</t>
  </si>
  <si>
    <t>to Trans Customers</t>
  </si>
  <si>
    <t>Accounting for Transmission Rate Design Process</t>
  </si>
  <si>
    <t>Elec Sys - Per Books</t>
  </si>
  <si>
    <t>Trans. Rate Recovery</t>
  </si>
  <si>
    <t>Net Electric System</t>
  </si>
  <si>
    <t>PRP per books</t>
  </si>
  <si>
    <t>Net PRP</t>
  </si>
  <si>
    <t>Unadjusted Retail</t>
  </si>
  <si>
    <t>Dist</t>
  </si>
  <si>
    <t>Cust Accts</t>
  </si>
  <si>
    <t>Cust Serv</t>
  </si>
  <si>
    <t>A&amp;G</t>
  </si>
  <si>
    <t>M&amp;S AND PREPAYMENTS</t>
  </si>
  <si>
    <t>Evolving Ind.</t>
  </si>
  <si>
    <t>Purchase Power Split</t>
  </si>
  <si>
    <t>PURCH POW</t>
  </si>
  <si>
    <t>Power Market Purchases</t>
  </si>
  <si>
    <t>Purchased Power QC</t>
  </si>
  <si>
    <t>Purchased Power BPA</t>
  </si>
  <si>
    <t>Net Bookout Purchase</t>
  </si>
  <si>
    <t>Power Purchases 9 Canyon</t>
  </si>
  <si>
    <t>Rate 13 REC Purchases</t>
  </si>
  <si>
    <t>Other Power Exp - Misc</t>
  </si>
  <si>
    <t>Specified Source Purchases</t>
  </si>
  <si>
    <t>Total - Purchased Power Cost</t>
  </si>
  <si>
    <t>Sales to Power Purchasers at Cost - PRP</t>
  </si>
  <si>
    <t>Sales to Electric System</t>
  </si>
  <si>
    <t>Net</t>
  </si>
  <si>
    <t>Sales to Power Purch excluding Electric System - PRP</t>
  </si>
  <si>
    <t>Account 555!</t>
  </si>
  <si>
    <t>PER BOOKS RATE BASE</t>
  </si>
  <si>
    <t>Per Books</t>
  </si>
  <si>
    <t>PRP Total Interest Expense</t>
  </si>
  <si>
    <t>Eliminate PRP JLB Interest-Int Exp Funds</t>
  </si>
  <si>
    <t>Net Interest Expense - PRP</t>
  </si>
  <si>
    <t>Electric System Interest Expense</t>
  </si>
  <si>
    <t>Debt Issuance Expense</t>
  </si>
  <si>
    <t>Total Interest Expense - Elec Sys</t>
  </si>
  <si>
    <t>Eliminate JLB Investment in PRP</t>
  </si>
  <si>
    <t>Federal rebates on revenue bonds</t>
  </si>
  <si>
    <t>Amortization of debt/discount premium</t>
  </si>
  <si>
    <t>Sch. 17</t>
  </si>
  <si>
    <t>NARUC COS Manual (1992) guidance</t>
  </si>
  <si>
    <t>ACCT 538</t>
  </si>
  <si>
    <t>Account 538 Split - NARUC Manual</t>
  </si>
  <si>
    <t>ACCT 542</t>
  </si>
  <si>
    <t>Account 542 Split - NARUC Manual</t>
  </si>
  <si>
    <t>ACCT 543</t>
  </si>
  <si>
    <t>ACCT 544</t>
  </si>
  <si>
    <t>ACCT 545</t>
  </si>
  <si>
    <t>Account 543 Split - NARUC Manual</t>
  </si>
  <si>
    <t>Account 544 Split - NARUC Manual</t>
  </si>
  <si>
    <t>Account 545 Split - NARUC Manual</t>
  </si>
  <si>
    <t>Labor Expense</t>
  </si>
  <si>
    <t>Materials Expense</t>
  </si>
  <si>
    <t>Cost Assignment</t>
  </si>
  <si>
    <t>Grand Total Depr. Expense Audit</t>
  </si>
  <si>
    <t>ALLOCATION OF NON-ELECTRIC RETAIL REVENUES</t>
  </si>
  <si>
    <t>Present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</si>
</sst>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00_);_(* \(#,##0.000\);_(* &quot;-&quot;??_);_(@_)"/>
    <numFmt numFmtId="167" formatCode="_(* #,##0.0000_);_(* \(#,##0.0000\);_(* &quot;-&quot;??_);_(@_)"/>
    <numFmt numFmtId="168" formatCode="_(* #,##0.0000_);_(* \(#,##0.0000\);_(* &quot;0.0000&quot;_);_(@_)"/>
    <numFmt numFmtId="169" formatCode="0.0%"/>
    <numFmt numFmtId="170" formatCode="0.000%"/>
    <numFmt numFmtId="171" formatCode="_(* #,##0.000_);_(* \(#,##0.000\);_(* &quot;0.000&quot;_);_(@_)"/>
    <numFmt numFmtId="172" formatCode="0.0000000000000%"/>
    <numFmt numFmtId="173" formatCode="&quot;$&quot;#,##0.00"/>
    <numFmt numFmtId="174" formatCode="&quot;$&quot;#,##0.000"/>
    <numFmt numFmtId="175" formatCode="&quot;$&quot;#,##0.00000"/>
    <numFmt numFmtId="176" formatCode="_(* #,##0_);_(* \(#,##0\);_(* &quot;-&quot;???_);_(@_)"/>
    <numFmt numFmtId="177" formatCode="#,###,##0;\(#,##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6"/>
      <color rgb="FF000000"/>
      <name val="Arial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3" fillId="0" borderId="0" xfId="0" applyFont="1"/>
    <xf numFmtId="0" fontId="3" fillId="0" borderId="3" xfId="0" applyFont="1" applyBorder="1" applyAlignment="1">
      <alignment horizontal="center" wrapText="1"/>
    </xf>
    <xf numFmtId="164" fontId="3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2" fillId="0" borderId="0" xfId="0" quotePrefix="1" applyFont="1" applyAlignment="1">
      <alignment horizontal="left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0" xfId="0" quotePrefix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3" fillId="0" borderId="0" xfId="0" quotePrefix="1" applyFont="1" applyAlignment="1">
      <alignment horizontal="left"/>
    </xf>
    <xf numFmtId="43" fontId="3" fillId="0" borderId="0" xfId="1" applyFont="1"/>
    <xf numFmtId="167" fontId="3" fillId="0" borderId="0" xfId="1" applyNumberFormat="1" applyFont="1"/>
    <xf numFmtId="168" fontId="3" fillId="0" borderId="0" xfId="1" applyNumberFormat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168" fontId="8" fillId="0" borderId="0" xfId="1" applyNumberFormat="1" applyFont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164" fontId="8" fillId="0" borderId="0" xfId="1" applyNumberFormat="1" applyFont="1"/>
    <xf numFmtId="165" fontId="2" fillId="0" borderId="0" xfId="0" applyNumberFormat="1" applyFont="1"/>
    <xf numFmtId="164" fontId="3" fillId="0" borderId="0" xfId="0" applyNumberFormat="1" applyFont="1"/>
    <xf numFmtId="170" fontId="3" fillId="0" borderId="0" xfId="2" applyNumberFormat="1" applyFont="1"/>
    <xf numFmtId="164" fontId="7" fillId="0" borderId="0" xfId="1" applyNumberFormat="1" applyFont="1"/>
    <xf numFmtId="0" fontId="3" fillId="0" borderId="1" xfId="0" applyFont="1" applyBorder="1"/>
    <xf numFmtId="164" fontId="8" fillId="0" borderId="1" xfId="1" applyNumberFormat="1" applyFont="1" applyBorder="1"/>
    <xf numFmtId="164" fontId="3" fillId="0" borderId="1" xfId="1" applyNumberFormat="1" applyFont="1" applyBorder="1"/>
    <xf numFmtId="164" fontId="7" fillId="0" borderId="1" xfId="1" applyNumberFormat="1" applyFont="1" applyBorder="1"/>
    <xf numFmtId="165" fontId="0" fillId="0" borderId="1" xfId="0" applyNumberFormat="1" applyBorder="1"/>
    <xf numFmtId="0" fontId="0" fillId="0" borderId="7" xfId="0" applyBorder="1"/>
    <xf numFmtId="0" fontId="0" fillId="0" borderId="8" xfId="0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0" xfId="0" applyBorder="1"/>
    <xf numFmtId="0" fontId="0" fillId="0" borderId="0" xfId="0" applyBorder="1"/>
    <xf numFmtId="165" fontId="0" fillId="0" borderId="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168" fontId="0" fillId="0" borderId="14" xfId="0" applyNumberFormat="1" applyBorder="1"/>
    <xf numFmtId="168" fontId="0" fillId="0" borderId="14" xfId="1" applyNumberFormat="1" applyFont="1" applyBorder="1"/>
    <xf numFmtId="168" fontId="0" fillId="0" borderId="15" xfId="1" applyNumberFormat="1" applyFont="1" applyBorder="1"/>
    <xf numFmtId="0" fontId="0" fillId="0" borderId="0" xfId="0" applyFill="1" applyBorder="1"/>
    <xf numFmtId="0" fontId="11" fillId="0" borderId="0" xfId="0" applyFont="1" applyAlignment="1">
      <alignment horizontal="left" vertical="center" indent="4"/>
    </xf>
    <xf numFmtId="0" fontId="8" fillId="2" borderId="0" xfId="0" quotePrefix="1" applyFont="1" applyFill="1" applyAlignment="1">
      <alignment horizontal="center"/>
    </xf>
    <xf numFmtId="5" fontId="3" fillId="0" borderId="0" xfId="0" applyNumberFormat="1" applyFont="1"/>
    <xf numFmtId="5" fontId="4" fillId="0" borderId="0" xfId="0" applyNumberFormat="1" applyFont="1"/>
    <xf numFmtId="5" fontId="2" fillId="0" borderId="0" xfId="0" applyNumberFormat="1" applyFont="1"/>
    <xf numFmtId="0" fontId="3" fillId="3" borderId="0" xfId="0" applyFont="1" applyFill="1"/>
    <xf numFmtId="0" fontId="2" fillId="3" borderId="0" xfId="0" applyFont="1" applyFill="1"/>
    <xf numFmtId="0" fontId="3" fillId="0" borderId="0" xfId="0" quotePrefix="1" applyFont="1" applyAlignment="1">
      <alignment horizontal="center"/>
    </xf>
    <xf numFmtId="5" fontId="3" fillId="0" borderId="1" xfId="0" applyNumberFormat="1" applyFont="1" applyBorder="1"/>
    <xf numFmtId="5" fontId="2" fillId="3" borderId="0" xfId="0" applyNumberFormat="1" applyFont="1" applyFill="1"/>
    <xf numFmtId="0" fontId="3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quotePrefix="1" applyFont="1" applyFill="1" applyAlignment="1">
      <alignment horizontal="left"/>
    </xf>
    <xf numFmtId="0" fontId="12" fillId="4" borderId="0" xfId="0" applyFont="1" applyFill="1"/>
    <xf numFmtId="0" fontId="7" fillId="0" borderId="5" xfId="0" quotePrefix="1" applyFont="1" applyBorder="1" applyAlignment="1" applyProtection="1">
      <alignment horizontal="center"/>
    </xf>
    <xf numFmtId="0" fontId="2" fillId="3" borderId="0" xfId="0" quotePrefix="1" applyFont="1" applyFill="1" applyAlignment="1">
      <alignment horizontal="left"/>
    </xf>
    <xf numFmtId="167" fontId="3" fillId="0" borderId="0" xfId="0" applyNumberFormat="1" applyFont="1"/>
    <xf numFmtId="5" fontId="8" fillId="0" borderId="0" xfId="1" applyNumberFormat="1" applyFont="1"/>
    <xf numFmtId="171" fontId="8" fillId="0" borderId="0" xfId="1" applyNumberFormat="1" applyFont="1"/>
    <xf numFmtId="43" fontId="3" fillId="0" borderId="0" xfId="0" applyNumberFormat="1" applyFont="1"/>
    <xf numFmtId="168" fontId="7" fillId="0" borderId="0" xfId="1" applyNumberFormat="1" applyFont="1"/>
    <xf numFmtId="169" fontId="8" fillId="0" borderId="0" xfId="2" applyNumberFormat="1" applyFont="1"/>
    <xf numFmtId="169" fontId="3" fillId="0" borderId="0" xfId="0" applyNumberFormat="1" applyFont="1"/>
    <xf numFmtId="169" fontId="7" fillId="0" borderId="0" xfId="2" applyNumberFormat="1" applyFont="1"/>
    <xf numFmtId="5" fontId="7" fillId="0" borderId="0" xfId="1" applyNumberFormat="1" applyFont="1"/>
    <xf numFmtId="5" fontId="8" fillId="0" borderId="1" xfId="0" applyNumberFormat="1" applyFont="1" applyBorder="1"/>
    <xf numFmtId="5" fontId="8" fillId="0" borderId="0" xfId="0" applyNumberFormat="1" applyFont="1"/>
    <xf numFmtId="0" fontId="3" fillId="0" borderId="3" xfId="0" applyFont="1" applyBorder="1" applyAlignment="1">
      <alignment horizontal="left"/>
    </xf>
    <xf numFmtId="172" fontId="3" fillId="0" borderId="0" xfId="0" applyNumberFormat="1" applyFont="1"/>
    <xf numFmtId="0" fontId="3" fillId="0" borderId="0" xfId="0" applyFont="1" applyAlignment="1"/>
    <xf numFmtId="165" fontId="3" fillId="0" borderId="1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/>
    <xf numFmtId="173" fontId="3" fillId="0" borderId="0" xfId="0" applyNumberFormat="1" applyFont="1" applyBorder="1"/>
    <xf numFmtId="173" fontId="3" fillId="0" borderId="19" xfId="0" applyNumberFormat="1" applyFont="1" applyBorder="1"/>
    <xf numFmtId="0" fontId="3" fillId="0" borderId="19" xfId="0" applyFont="1" applyBorder="1"/>
    <xf numFmtId="174" fontId="3" fillId="0" borderId="0" xfId="0" applyNumberFormat="1" applyFont="1" applyBorder="1"/>
    <xf numFmtId="174" fontId="3" fillId="0" borderId="19" xfId="0" applyNumberFormat="1" applyFont="1" applyBorder="1"/>
    <xf numFmtId="0" fontId="3" fillId="0" borderId="0" xfId="0" quotePrefix="1" applyFont="1" applyBorder="1" applyAlignment="1">
      <alignment horizontal="left"/>
    </xf>
    <xf numFmtId="175" fontId="3" fillId="0" borderId="0" xfId="0" applyNumberFormat="1" applyFont="1" applyBorder="1"/>
    <xf numFmtId="175" fontId="3" fillId="0" borderId="19" xfId="0" applyNumberFormat="1" applyFont="1" applyBorder="1"/>
    <xf numFmtId="0" fontId="3" fillId="0" borderId="18" xfId="0" applyFont="1" applyBorder="1"/>
    <xf numFmtId="0" fontId="3" fillId="0" borderId="20" xfId="0" applyFont="1" applyBorder="1" applyAlignment="1">
      <alignment horizontal="center"/>
    </xf>
    <xf numFmtId="175" fontId="3" fillId="0" borderId="1" xfId="0" applyNumberFormat="1" applyFont="1" applyBorder="1"/>
    <xf numFmtId="175" fontId="3" fillId="0" borderId="21" xfId="0" applyNumberFormat="1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0" xfId="0" quotePrefix="1" applyFont="1" applyAlignment="1" applyProtection="1">
      <alignment horizontal="left"/>
    </xf>
    <xf numFmtId="0" fontId="13" fillId="5" borderId="16" xfId="0" applyFont="1" applyFill="1" applyBorder="1" applyAlignment="1">
      <alignment horizontal="center"/>
    </xf>
    <xf numFmtId="0" fontId="13" fillId="5" borderId="6" xfId="0" applyFont="1" applyFill="1" applyBorder="1"/>
    <xf numFmtId="10" fontId="13" fillId="5" borderId="6" xfId="2" applyNumberFormat="1" applyFont="1" applyFill="1" applyBorder="1"/>
    <xf numFmtId="10" fontId="13" fillId="5" borderId="17" xfId="2" applyNumberFormat="1" applyFont="1" applyFill="1" applyBorder="1"/>
    <xf numFmtId="0" fontId="13" fillId="5" borderId="20" xfId="0" applyFont="1" applyFill="1" applyBorder="1" applyAlignment="1">
      <alignment horizontal="center"/>
    </xf>
    <xf numFmtId="0" fontId="13" fillId="5" borderId="1" xfId="0" quotePrefix="1" applyFont="1" applyFill="1" applyBorder="1" applyAlignment="1">
      <alignment horizontal="left"/>
    </xf>
    <xf numFmtId="166" fontId="13" fillId="5" borderId="1" xfId="1" applyNumberFormat="1" applyFont="1" applyFill="1" applyBorder="1"/>
    <xf numFmtId="166" fontId="13" fillId="5" borderId="21" xfId="1" applyNumberFormat="1" applyFont="1" applyFill="1" applyBorder="1"/>
    <xf numFmtId="0" fontId="2" fillId="6" borderId="16" xfId="0" applyFont="1" applyFill="1" applyBorder="1" applyAlignment="1">
      <alignment horizontal="center"/>
    </xf>
    <xf numFmtId="0" fontId="2" fillId="6" borderId="6" xfId="0" applyFont="1" applyFill="1" applyBorder="1"/>
    <xf numFmtId="10" fontId="2" fillId="6" borderId="6" xfId="2" applyNumberFormat="1" applyFont="1" applyFill="1" applyBorder="1"/>
    <xf numFmtId="10" fontId="2" fillId="6" borderId="17" xfId="2" applyNumberFormat="1" applyFont="1" applyFill="1" applyBorder="1"/>
    <xf numFmtId="0" fontId="2" fillId="6" borderId="20" xfId="0" applyFont="1" applyFill="1" applyBorder="1" applyAlignment="1">
      <alignment horizontal="center"/>
    </xf>
    <xf numFmtId="0" fontId="2" fillId="6" borderId="1" xfId="0" applyFont="1" applyFill="1" applyBorder="1"/>
    <xf numFmtId="166" fontId="2" fillId="6" borderId="1" xfId="1" applyNumberFormat="1" applyFont="1" applyFill="1" applyBorder="1"/>
    <xf numFmtId="166" fontId="2" fillId="6" borderId="21" xfId="1" applyNumberFormat="1" applyFont="1" applyFill="1" applyBorder="1"/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3" fillId="0" borderId="24" xfId="0" quotePrefix="1" applyFont="1" applyBorder="1" applyAlignment="1">
      <alignment horizontal="center"/>
    </xf>
    <xf numFmtId="0" fontId="3" fillId="0" borderId="24" xfId="0" applyFont="1" applyBorder="1"/>
    <xf numFmtId="5" fontId="3" fillId="0" borderId="24" xfId="0" applyNumberFormat="1" applyFont="1" applyBorder="1"/>
    <xf numFmtId="5" fontId="3" fillId="0" borderId="25" xfId="0" applyNumberFormat="1" applyFont="1" applyBorder="1"/>
    <xf numFmtId="43" fontId="3" fillId="0" borderId="24" xfId="1" applyFont="1" applyBorder="1"/>
    <xf numFmtId="0" fontId="14" fillId="0" borderId="0" xfId="0" applyFont="1"/>
    <xf numFmtId="10" fontId="0" fillId="0" borderId="0" xfId="0" applyNumberFormat="1"/>
    <xf numFmtId="10" fontId="8" fillId="0" borderId="0" xfId="2" applyNumberFormat="1" applyFont="1"/>
    <xf numFmtId="5" fontId="0" fillId="0" borderId="0" xfId="0" applyNumberFormat="1"/>
    <xf numFmtId="0" fontId="15" fillId="0" borderId="0" xfId="0" applyFont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 indent="2"/>
    </xf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14" fillId="0" borderId="0" xfId="0" applyFont="1" applyFill="1" applyAlignment="1">
      <alignment horizontal="left" indent="1"/>
    </xf>
    <xf numFmtId="0" fontId="15" fillId="0" borderId="0" xfId="0" applyFont="1" applyFill="1" applyAlignment="1">
      <alignment horizontal="left" indent="2"/>
    </xf>
    <xf numFmtId="0" fontId="15" fillId="0" borderId="0" xfId="0" applyFont="1" applyFill="1" applyAlignment="1"/>
    <xf numFmtId="0" fontId="15" fillId="0" borderId="1" xfId="0" applyFont="1" applyBorder="1" applyAlignment="1">
      <alignment horizontal="center"/>
    </xf>
    <xf numFmtId="0" fontId="10" fillId="0" borderId="0" xfId="0" quotePrefix="1" applyFont="1" applyAlignment="1">
      <alignment horizontal="center" wrapText="1"/>
    </xf>
    <xf numFmtId="43" fontId="8" fillId="0" borderId="0" xfId="1" applyFont="1"/>
    <xf numFmtId="176" fontId="3" fillId="0" borderId="0" xfId="0" applyNumberFormat="1" applyFont="1"/>
    <xf numFmtId="176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164" fontId="3" fillId="0" borderId="1" xfId="0" applyNumberFormat="1" applyFont="1" applyBorder="1"/>
    <xf numFmtId="0" fontId="3" fillId="8" borderId="0" xfId="0" applyFont="1" applyFill="1"/>
    <xf numFmtId="164" fontId="8" fillId="8" borderId="0" xfId="1" applyNumberFormat="1" applyFont="1" applyFill="1"/>
    <xf numFmtId="164" fontId="3" fillId="8" borderId="0" xfId="1" applyNumberFormat="1" applyFont="1" applyFill="1"/>
    <xf numFmtId="164" fontId="3" fillId="8" borderId="0" xfId="0" applyNumberFormat="1" applyFont="1" applyFill="1"/>
    <xf numFmtId="164" fontId="3" fillId="0" borderId="3" xfId="1" applyNumberFormat="1" applyFont="1" applyBorder="1"/>
    <xf numFmtId="164" fontId="3" fillId="0" borderId="3" xfId="0" applyNumberFormat="1" applyFont="1" applyBorder="1"/>
    <xf numFmtId="5" fontId="8" fillId="0" borderId="0" xfId="0" applyNumberFormat="1" applyFont="1" applyBorder="1"/>
    <xf numFmtId="10" fontId="2" fillId="6" borderId="22" xfId="2" applyNumberFormat="1" applyFont="1" applyFill="1" applyBorder="1"/>
    <xf numFmtId="166" fontId="2" fillId="6" borderId="25" xfId="1" applyNumberFormat="1" applyFont="1" applyFill="1" applyBorder="1"/>
    <xf numFmtId="0" fontId="2" fillId="0" borderId="24" xfId="0" applyFont="1" applyBorder="1"/>
    <xf numFmtId="10" fontId="13" fillId="5" borderId="22" xfId="2" applyNumberFormat="1" applyFont="1" applyFill="1" applyBorder="1"/>
    <xf numFmtId="166" fontId="13" fillId="5" borderId="25" xfId="1" applyNumberFormat="1" applyFont="1" applyFill="1" applyBorder="1"/>
    <xf numFmtId="0" fontId="0" fillId="0" borderId="1" xfId="0" applyBorder="1"/>
    <xf numFmtId="0" fontId="0" fillId="0" borderId="8" xfId="0" quotePrefix="1" applyBorder="1" applyAlignment="1">
      <alignment horizontal="left"/>
    </xf>
    <xf numFmtId="0" fontId="0" fillId="0" borderId="12" xfId="0" applyBorder="1"/>
    <xf numFmtId="0" fontId="7" fillId="0" borderId="0" xfId="0" applyFont="1"/>
    <xf numFmtId="164" fontId="8" fillId="0" borderId="0" xfId="1" applyNumberFormat="1" applyFont="1" applyBorder="1"/>
    <xf numFmtId="164" fontId="7" fillId="0" borderId="3" xfId="1" applyNumberFormat="1" applyFont="1" applyBorder="1"/>
    <xf numFmtId="0" fontId="8" fillId="0" borderId="0" xfId="0" quotePrefix="1" applyFont="1" applyAlignment="1" applyProtection="1">
      <alignment horizontal="center"/>
    </xf>
    <xf numFmtId="0" fontId="7" fillId="0" borderId="0" xfId="0" quotePrefix="1" applyFont="1" applyAlignment="1">
      <alignment horizontal="left"/>
    </xf>
    <xf numFmtId="5" fontId="0" fillId="0" borderId="8" xfId="0" applyNumberFormat="1" applyBorder="1"/>
    <xf numFmtId="0" fontId="0" fillId="0" borderId="9" xfId="0" applyBorder="1"/>
    <xf numFmtId="5" fontId="17" fillId="0" borderId="0" xfId="0" applyNumberFormat="1" applyFont="1" applyBorder="1"/>
    <xf numFmtId="5" fontId="0" fillId="0" borderId="0" xfId="0" applyNumberFormat="1" applyBorder="1"/>
    <xf numFmtId="177" fontId="17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 Rates of Return Under Present Rates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Class ROR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- Class ROR'!$AD$3:$AN$3</c:f>
              <c:strCache>
                <c:ptCount val="11"/>
                <c:pt idx="0">
                  <c:v>Sch. 1 Domestic</c:v>
                </c:pt>
                <c:pt idx="1">
                  <c:v>Sch. 3 Irrigation</c:v>
                </c:pt>
                <c:pt idx="2">
                  <c:v>Sch. 2 GS</c:v>
                </c:pt>
                <c:pt idx="3">
                  <c:v>Sch. 7 LGS</c:v>
                </c:pt>
                <c:pt idx="4">
                  <c:v>Sch. 14 Industrial</c:v>
                </c:pt>
                <c:pt idx="5">
                  <c:v>Sch. 15 Lg. Ind.</c:v>
                </c:pt>
                <c:pt idx="6">
                  <c:v>Sch. 94 New Lg Ld</c:v>
                </c:pt>
                <c:pt idx="7">
                  <c:v>Sch. 16 Ag. Food</c:v>
                </c:pt>
                <c:pt idx="8">
                  <c:v>Sch. 85 Ag. Boiler</c:v>
                </c:pt>
                <c:pt idx="9">
                  <c:v>Other (PA)</c:v>
                </c:pt>
                <c:pt idx="10">
                  <c:v>Sch. 3 St Lts</c:v>
                </c:pt>
              </c:strCache>
            </c:strRef>
          </c:cat>
          <c:val>
            <c:numRef>
              <c:f>'Chart - Class ROR'!$AD$4:$AN$4</c:f>
              <c:numCache>
                <c:formatCode>0.00%</c:formatCode>
                <c:ptCount val="11"/>
                <c:pt idx="0">
                  <c:v>4.5460586667695591E-2</c:v>
                </c:pt>
                <c:pt idx="1">
                  <c:v>4.4814879756390494E-2</c:v>
                </c:pt>
                <c:pt idx="2">
                  <c:v>4.2857485416671642E-2</c:v>
                </c:pt>
                <c:pt idx="3">
                  <c:v>5.0942545884183253E-2</c:v>
                </c:pt>
                <c:pt idx="4">
                  <c:v>6.0198708981471324E-2</c:v>
                </c:pt>
                <c:pt idx="5">
                  <c:v>0.11231106911583155</c:v>
                </c:pt>
                <c:pt idx="6">
                  <c:v>0.12846854636284849</c:v>
                </c:pt>
                <c:pt idx="7">
                  <c:v>4.3887742119249368E-2</c:v>
                </c:pt>
                <c:pt idx="8">
                  <c:v>1.9175006831176886</c:v>
                </c:pt>
                <c:pt idx="9">
                  <c:v>1.1826290687103276</c:v>
                </c:pt>
                <c:pt idx="10">
                  <c:v>5.1922495638176275E-2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2-40B0-8E89-0304C0240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284560"/>
        <c:axId val="98287304"/>
      </c:barChart>
      <c:lineChart>
        <c:grouping val="standard"/>
        <c:varyColors val="0"/>
        <c:ser>
          <c:idx val="1"/>
          <c:order val="1"/>
          <c:tx>
            <c:v>Total System ROR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'Chart - Class ROR'!$AD$5:$AN$5</c:f>
              <c:numCache>
                <c:formatCode>0.00%</c:formatCode>
                <c:ptCount val="11"/>
                <c:pt idx="0">
                  <c:v>6.2866206716571171E-2</c:v>
                </c:pt>
                <c:pt idx="1">
                  <c:v>6.2866206716571171E-2</c:v>
                </c:pt>
                <c:pt idx="2">
                  <c:v>6.2866206716571171E-2</c:v>
                </c:pt>
                <c:pt idx="3">
                  <c:v>6.2866206716571171E-2</c:v>
                </c:pt>
                <c:pt idx="4">
                  <c:v>6.2866206716571171E-2</c:v>
                </c:pt>
                <c:pt idx="5">
                  <c:v>6.2866206716571171E-2</c:v>
                </c:pt>
                <c:pt idx="6">
                  <c:v>6.2866206716571171E-2</c:v>
                </c:pt>
                <c:pt idx="7">
                  <c:v>6.2866206716571171E-2</c:v>
                </c:pt>
                <c:pt idx="8">
                  <c:v>6.2866206716571171E-2</c:v>
                </c:pt>
                <c:pt idx="9">
                  <c:v>6.2866206716571171E-2</c:v>
                </c:pt>
                <c:pt idx="10">
                  <c:v>6.2866206716571171E-2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52-40B0-8E89-0304C0240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4560"/>
        <c:axId val="98287304"/>
      </c:lineChart>
      <c:catAx>
        <c:axId val="9828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87304"/>
        <c:crosses val="autoZero"/>
        <c:auto val="1"/>
        <c:lblAlgn val="ctr"/>
        <c:lblOffset val="100"/>
        <c:noMultiLvlLbl val="0"/>
      </c:catAx>
      <c:valAx>
        <c:axId val="9828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8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0</xdr:row>
      <xdr:rowOff>0</xdr:rowOff>
    </xdr:from>
    <xdr:to>
      <xdr:col>13</xdr:col>
      <xdr:colOff>323850</xdr:colOff>
      <xdr:row>28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4AA984D-0F39-4A72-BED1-180AB1B3A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1037\030\COS\C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"/>
      <sheetName val="Control"/>
      <sheetName val="Income"/>
      <sheetName val="Relative ROR"/>
      <sheetName val="NonOP Mgn"/>
      <sheetName val="Oth Rev"/>
      <sheetName val="Ratebase"/>
      <sheetName val="Cost Analysis"/>
      <sheetName val="Unit Cost"/>
      <sheetName val="Class Plant"/>
      <sheetName val="Class Exp"/>
      <sheetName val="Alloc Plant"/>
      <sheetName val="Alloc Exp"/>
      <sheetName val="Classifiers"/>
      <sheetName val="Allocators"/>
      <sheetName val="Cons Alloc"/>
      <sheetName val="AE Alloc 1"/>
      <sheetName val="AE Alloc 2"/>
      <sheetName val="AE Alloc 3"/>
      <sheetName val="Power Cost"/>
      <sheetName val="Class Demands"/>
      <sheetName val="Macros"/>
    </sheetNames>
    <sheetDataSet>
      <sheetData sheetId="0" refreshError="1"/>
      <sheetData sheetId="1" refreshError="1"/>
      <sheetData sheetId="2" refreshError="1">
        <row r="4">
          <cell r="D4" t="str">
            <v>Total</v>
          </cell>
        </row>
        <row r="5">
          <cell r="D5" t="str">
            <v>System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57"/>
  <sheetViews>
    <sheetView workbookViewId="0">
      <selection activeCell="D36" sqref="D36"/>
    </sheetView>
  </sheetViews>
  <sheetFormatPr defaultColWidth="8.7109375" defaultRowHeight="15" x14ac:dyDescent="0.25"/>
  <cols>
    <col min="1" max="1" width="8.7109375" style="3"/>
    <col min="2" max="2" width="35.7109375" style="3" bestFit="1" customWidth="1"/>
    <col min="3" max="22" width="15.5703125" style="3" customWidth="1"/>
    <col min="23" max="16384" width="8.7109375" style="3"/>
  </cols>
  <sheetData>
    <row r="1" spans="1:22" x14ac:dyDescent="0.25">
      <c r="A1" s="15" t="s">
        <v>649</v>
      </c>
    </row>
    <row r="2" spans="1:22" x14ac:dyDescent="0.25">
      <c r="A2" s="6" t="s">
        <v>592</v>
      </c>
    </row>
    <row r="5" spans="1:22" x14ac:dyDescent="0.25">
      <c r="A5" s="8" t="s">
        <v>0</v>
      </c>
      <c r="B5" s="8"/>
      <c r="C5" s="127" t="str">
        <f>[1]Income!D4</f>
        <v>Total</v>
      </c>
      <c r="D5" s="18" t="str">
        <f>IF('Allocate Plant'!F4="","",'Allocate Plant'!F4)</f>
        <v>Sch. 1</v>
      </c>
      <c r="E5" s="18" t="str">
        <f>IF('Allocate Plant'!G4="","",'Allocate Plant'!G4)</f>
        <v>Sch. 3</v>
      </c>
      <c r="F5" s="18" t="str">
        <f>IF('Allocate Plant'!H4="","",'Allocate Plant'!H4)</f>
        <v>Sch. 2</v>
      </c>
      <c r="G5" s="18" t="str">
        <f>IF('Allocate Plant'!I4="","",'Allocate Plant'!I4)</f>
        <v>Sch. 7</v>
      </c>
      <c r="H5" s="18" t="str">
        <f>IF('Allocate Plant'!J4="","",'Allocate Plant'!J4)</f>
        <v>Sch. 14</v>
      </c>
      <c r="I5" s="18" t="str">
        <f>IF('Allocate Plant'!K4="","",'Allocate Plant'!K4)</f>
        <v>Sch. 15</v>
      </c>
      <c r="J5" s="18" t="str">
        <f>IF('Allocate Plant'!L4="","",'Allocate Plant'!L4)</f>
        <v>Sch. 94</v>
      </c>
      <c r="K5" s="18" t="str">
        <f>IF('Allocate Plant'!M4="","",'Allocate Plant'!M4)</f>
        <v>Sch. 16</v>
      </c>
      <c r="L5" s="18" t="str">
        <f>IF('Allocate Plant'!N4="","",'Allocate Plant'!N4)</f>
        <v>Sch. 85</v>
      </c>
      <c r="M5" s="18" t="str">
        <f>IF('Allocate Plant'!O4="","",'Allocate Plant'!O4)</f>
        <v>Other</v>
      </c>
      <c r="N5" s="18" t="str">
        <f>IF('Allocate Plant'!P4="","",'Allocate Plant'!P4)</f>
        <v>Sch. 3</v>
      </c>
      <c r="O5" s="18" t="str">
        <f>IF('Allocate Plant'!Q4="","",'Allocate Plant'!Q4)</f>
        <v>Sch. 17</v>
      </c>
      <c r="P5" s="18" t="str">
        <f>IF('Allocate Plant'!R4="","",'Allocate Plant'!R4)</f>
        <v/>
      </c>
      <c r="Q5" s="18" t="str">
        <f>IF('Allocate Plant'!S4="","",'Allocate Plant'!S4)</f>
        <v/>
      </c>
      <c r="R5" s="18" t="str">
        <f>IF('Allocate Plant'!T4="","",'Allocate Plant'!T4)</f>
        <v/>
      </c>
      <c r="S5" s="18" t="str">
        <f>IF('Allocate Plant'!U4="","",'Allocate Plant'!U4)</f>
        <v/>
      </c>
      <c r="T5" s="18" t="str">
        <f>IF('Allocate Plant'!V4="","",'Allocate Plant'!V4)</f>
        <v/>
      </c>
      <c r="U5" s="18" t="str">
        <f>IF('Allocate Plant'!W4="","",'Allocate Plant'!W4)</f>
        <v/>
      </c>
      <c r="V5" s="18" t="str">
        <f>IF('Allocate Plant'!X4="","",'Allocate Plant'!X4)</f>
        <v/>
      </c>
    </row>
    <row r="6" spans="1:22" x14ac:dyDescent="0.25">
      <c r="A6" s="9" t="s">
        <v>1</v>
      </c>
      <c r="B6" s="9" t="s">
        <v>2</v>
      </c>
      <c r="C6" s="128" t="str">
        <f>[1]Income!D5</f>
        <v>System</v>
      </c>
      <c r="D6" s="19" t="str">
        <f>'Allocate Plant'!F5</f>
        <v>Domestic</v>
      </c>
      <c r="E6" s="19" t="str">
        <f>'Allocate Plant'!G5</f>
        <v>Irrigation</v>
      </c>
      <c r="F6" s="19" t="str">
        <f>'Allocate Plant'!H5</f>
        <v>GS</v>
      </c>
      <c r="G6" s="19" t="str">
        <f>'Allocate Plant'!I5</f>
        <v>LGS</v>
      </c>
      <c r="H6" s="19" t="str">
        <f>'Allocate Plant'!J5</f>
        <v>Industrial</v>
      </c>
      <c r="I6" s="19" t="str">
        <f>'Allocate Plant'!K5</f>
        <v>Lg. Ind.</v>
      </c>
      <c r="J6" s="75" t="str">
        <f>'Allocate Plant'!L5</f>
        <v>New Lg Ld</v>
      </c>
      <c r="K6" s="19" t="str">
        <f>'Allocate Plant'!M5</f>
        <v>Ag. Food</v>
      </c>
      <c r="L6" s="19" t="str">
        <f>'Allocate Plant'!N5</f>
        <v>Ag. Boiler</v>
      </c>
      <c r="M6" s="19" t="str">
        <f>'Allocate Plant'!O5</f>
        <v>(PA)</v>
      </c>
      <c r="N6" s="19" t="str">
        <f>'Allocate Plant'!P5</f>
        <v>St Lts</v>
      </c>
      <c r="O6" s="19" t="str">
        <f>'Allocate Plant'!Q5</f>
        <v>Evolving Ind.</v>
      </c>
      <c r="P6" s="19" t="str">
        <f>'Allocate Plant'!R5</f>
        <v>n/a</v>
      </c>
      <c r="Q6" s="19" t="str">
        <f>'Allocate Plant'!S5</f>
        <v>n/a</v>
      </c>
      <c r="R6" s="19" t="str">
        <f>'Allocate Plant'!T5</f>
        <v>n/a</v>
      </c>
      <c r="S6" s="19" t="str">
        <f>'Allocate Plant'!U5</f>
        <v>n/a</v>
      </c>
      <c r="T6" s="19" t="str">
        <f>'Allocate Plant'!V5</f>
        <v>n/a</v>
      </c>
      <c r="U6" s="19" t="str">
        <f>'Allocate Plant'!W5</f>
        <v>n/a</v>
      </c>
      <c r="V6" s="19" t="str">
        <f>'Allocate Plant'!X5</f>
        <v>n/a</v>
      </c>
    </row>
    <row r="7" spans="1:22" x14ac:dyDescent="0.25">
      <c r="A7" s="68" t="s">
        <v>69</v>
      </c>
      <c r="B7" s="68" t="s">
        <v>70</v>
      </c>
      <c r="C7" s="129" t="s">
        <v>71</v>
      </c>
      <c r="D7" s="68" t="s">
        <v>72</v>
      </c>
      <c r="E7" s="68" t="s">
        <v>73</v>
      </c>
      <c r="F7" s="68" t="s">
        <v>74</v>
      </c>
      <c r="G7" s="68" t="s">
        <v>75</v>
      </c>
      <c r="H7" s="68" t="s">
        <v>76</v>
      </c>
      <c r="I7" s="68" t="s">
        <v>77</v>
      </c>
      <c r="J7" s="68" t="s">
        <v>78</v>
      </c>
      <c r="K7" s="68" t="s">
        <v>79</v>
      </c>
      <c r="L7" s="68" t="s">
        <v>80</v>
      </c>
      <c r="M7" s="68" t="s">
        <v>87</v>
      </c>
      <c r="N7" s="68" t="s">
        <v>333</v>
      </c>
      <c r="O7" s="68" t="s">
        <v>334</v>
      </c>
      <c r="P7" s="68" t="s">
        <v>335</v>
      </c>
      <c r="Q7" s="68" t="s">
        <v>336</v>
      </c>
      <c r="R7" s="68" t="s">
        <v>337</v>
      </c>
      <c r="S7" s="68" t="s">
        <v>338</v>
      </c>
      <c r="T7" s="68" t="s">
        <v>339</v>
      </c>
      <c r="U7" s="68" t="s">
        <v>340</v>
      </c>
      <c r="V7" s="68" t="s">
        <v>341</v>
      </c>
    </row>
    <row r="8" spans="1:22" x14ac:dyDescent="0.25">
      <c r="C8" s="130"/>
    </row>
    <row r="9" spans="1:22" x14ac:dyDescent="0.25">
      <c r="C9" s="130"/>
    </row>
    <row r="10" spans="1:22" x14ac:dyDescent="0.25">
      <c r="B10" s="6" t="s">
        <v>593</v>
      </c>
      <c r="C10" s="130"/>
    </row>
    <row r="11" spans="1:22" x14ac:dyDescent="0.25">
      <c r="A11" s="8">
        <v>1</v>
      </c>
      <c r="B11" s="3" t="s">
        <v>594</v>
      </c>
      <c r="C11" s="131">
        <f>SUM(D11:V11)</f>
        <v>201391440.69999993</v>
      </c>
      <c r="D11" s="63">
        <f>'Allocator Development'!E14</f>
        <v>43160405.090000004</v>
      </c>
      <c r="E11" s="63">
        <f>'Allocator Development'!F14</f>
        <v>25785050.129999999</v>
      </c>
      <c r="F11" s="63">
        <f>'Allocator Development'!G14</f>
        <v>21978451.5838053</v>
      </c>
      <c r="G11" s="63">
        <f>'Allocator Development'!H14</f>
        <v>7744673.113046634</v>
      </c>
      <c r="H11" s="63">
        <f>'Allocator Development'!I14</f>
        <v>16858800.547159363</v>
      </c>
      <c r="I11" s="63">
        <f>'Allocator Development'!J14</f>
        <v>69545342.838331029</v>
      </c>
      <c r="J11" s="63">
        <f>'Allocator Development'!K14</f>
        <v>5998610.3345095944</v>
      </c>
      <c r="K11" s="63">
        <f>'Allocator Development'!L14</f>
        <v>9244300.0731480736</v>
      </c>
      <c r="L11" s="63">
        <f>'Allocator Development'!M14</f>
        <v>13297</v>
      </c>
      <c r="M11" s="63">
        <f>'Allocator Development'!N14</f>
        <v>47406.23</v>
      </c>
      <c r="N11" s="63">
        <f>'Allocator Development'!O14</f>
        <v>1015103.76</v>
      </c>
      <c r="O11" s="63">
        <f>'Allocator Development'!P14</f>
        <v>0</v>
      </c>
      <c r="P11" s="63">
        <f>'Allocator Development'!Q14</f>
        <v>0</v>
      </c>
      <c r="Q11" s="63">
        <f>'Allocator Development'!R14</f>
        <v>0</v>
      </c>
      <c r="R11" s="63">
        <f>'Allocator Development'!S14</f>
        <v>0</v>
      </c>
      <c r="S11" s="63">
        <f>'Allocator Development'!T14</f>
        <v>0</v>
      </c>
      <c r="T11" s="63">
        <f>'Allocator Development'!U14</f>
        <v>0</v>
      </c>
      <c r="U11" s="63">
        <f>'Allocator Development'!V14</f>
        <v>0</v>
      </c>
      <c r="V11" s="63">
        <f>'Allocator Development'!W14</f>
        <v>0</v>
      </c>
    </row>
    <row r="12" spans="1:22" x14ac:dyDescent="0.25">
      <c r="A12" s="8">
        <v>2</v>
      </c>
      <c r="B12" s="3" t="s">
        <v>595</v>
      </c>
      <c r="C12" s="132">
        <f>SUM(D12:V12)</f>
        <v>109879341.38999999</v>
      </c>
      <c r="D12" s="69">
        <f>'Allocate Non-Electric Revenues'!F13</f>
        <v>30899391.87797527</v>
      </c>
      <c r="E12" s="69">
        <f>'Allocate Non-Electric Revenues'!G13</f>
        <v>13143066.495572615</v>
      </c>
      <c r="F12" s="69">
        <f>'Allocate Non-Electric Revenues'!H13</f>
        <v>17633088.409716319</v>
      </c>
      <c r="G12" s="69">
        <f>'Allocate Non-Electric Revenues'!I13</f>
        <v>5393722.5842453502</v>
      </c>
      <c r="H12" s="69">
        <f>'Allocate Non-Electric Revenues'!J13</f>
        <v>9326021.5848608594</v>
      </c>
      <c r="I12" s="69">
        <f>'Allocate Non-Electric Revenues'!K13</f>
        <v>24434770.480563078</v>
      </c>
      <c r="J12" s="69">
        <f>'Allocate Non-Electric Revenues'!L13</f>
        <v>1943042.6469719261</v>
      </c>
      <c r="K12" s="69">
        <f>'Allocate Non-Electric Revenues'!M13</f>
        <v>6938612.0845943121</v>
      </c>
      <c r="L12" s="69">
        <f>'Allocate Non-Electric Revenues'!N13</f>
        <v>184.35642903909911</v>
      </c>
      <c r="M12" s="69">
        <f>'Allocate Non-Electric Revenues'!O13</f>
        <v>1245.2348475323288</v>
      </c>
      <c r="N12" s="69">
        <f>'Allocate Non-Electric Revenues'!P13</f>
        <v>166195.63422368647</v>
      </c>
      <c r="O12" s="69">
        <f>'Allocate Non-Electric Revenues'!Q13</f>
        <v>0</v>
      </c>
      <c r="P12" s="69">
        <f>'Allocate Non-Electric Revenues'!R13</f>
        <v>0</v>
      </c>
      <c r="Q12" s="69">
        <f>'Allocate Non-Electric Revenues'!S13</f>
        <v>0</v>
      </c>
      <c r="R12" s="69">
        <f>'Allocate Non-Electric Revenues'!T13</f>
        <v>0</v>
      </c>
      <c r="S12" s="69">
        <f>'Allocate Non-Electric Revenues'!U13</f>
        <v>0</v>
      </c>
      <c r="T12" s="69">
        <f>'Allocate Non-Electric Revenues'!V13</f>
        <v>0</v>
      </c>
      <c r="U12" s="69">
        <f>'Allocate Non-Electric Revenues'!W13</f>
        <v>0</v>
      </c>
      <c r="V12" s="69">
        <f>'Allocate Non-Electric Revenues'!X13</f>
        <v>0</v>
      </c>
    </row>
    <row r="13" spans="1:22" x14ac:dyDescent="0.25">
      <c r="A13" s="8">
        <v>3</v>
      </c>
      <c r="B13" s="3" t="s">
        <v>596</v>
      </c>
      <c r="C13" s="131">
        <f>C11+C12</f>
        <v>311270782.08999991</v>
      </c>
      <c r="D13" s="63">
        <f t="shared" ref="D13:V13" si="0">D11+D12</f>
        <v>74059796.967975274</v>
      </c>
      <c r="E13" s="63">
        <f t="shared" si="0"/>
        <v>38928116.625572614</v>
      </c>
      <c r="F13" s="63">
        <f t="shared" si="0"/>
        <v>39611539.993521616</v>
      </c>
      <c r="G13" s="63">
        <f t="shared" si="0"/>
        <v>13138395.697291985</v>
      </c>
      <c r="H13" s="63">
        <f t="shared" si="0"/>
        <v>26184822.13202022</v>
      </c>
      <c r="I13" s="63">
        <f t="shared" si="0"/>
        <v>93980113.318894103</v>
      </c>
      <c r="J13" s="63">
        <f t="shared" si="0"/>
        <v>7941652.9814815205</v>
      </c>
      <c r="K13" s="63">
        <f t="shared" si="0"/>
        <v>16182912.157742385</v>
      </c>
      <c r="L13" s="63">
        <f t="shared" si="0"/>
        <v>13481.356429039099</v>
      </c>
      <c r="M13" s="63">
        <f t="shared" si="0"/>
        <v>48651.464847532334</v>
      </c>
      <c r="N13" s="63">
        <f t="shared" si="0"/>
        <v>1181299.3942236865</v>
      </c>
      <c r="O13" s="63">
        <f t="shared" si="0"/>
        <v>0</v>
      </c>
      <c r="P13" s="63">
        <f t="shared" si="0"/>
        <v>0</v>
      </c>
      <c r="Q13" s="63">
        <f t="shared" si="0"/>
        <v>0</v>
      </c>
      <c r="R13" s="63">
        <f t="shared" si="0"/>
        <v>0</v>
      </c>
      <c r="S13" s="63">
        <f t="shared" si="0"/>
        <v>0</v>
      </c>
      <c r="T13" s="63">
        <f t="shared" si="0"/>
        <v>0</v>
      </c>
      <c r="U13" s="63">
        <f t="shared" si="0"/>
        <v>0</v>
      </c>
      <c r="V13" s="63">
        <f t="shared" si="0"/>
        <v>0</v>
      </c>
    </row>
    <row r="14" spans="1:22" x14ac:dyDescent="0.25">
      <c r="A14" s="8"/>
      <c r="C14" s="130"/>
    </row>
    <row r="15" spans="1:22" x14ac:dyDescent="0.25">
      <c r="A15" s="8"/>
      <c r="B15" s="6" t="s">
        <v>603</v>
      </c>
      <c r="C15" s="130"/>
    </row>
    <row r="16" spans="1:22" x14ac:dyDescent="0.25">
      <c r="A16" s="8">
        <v>4</v>
      </c>
      <c r="B16" s="3" t="s">
        <v>604</v>
      </c>
      <c r="C16" s="131">
        <f>SUM(D16:V16)</f>
        <v>49882066.479999997</v>
      </c>
      <c r="D16" s="63">
        <f>'Allocate Expenses'!F820</f>
        <v>9342288.7801857889</v>
      </c>
      <c r="E16" s="63">
        <f>'Allocate Expenses'!G820</f>
        <v>8172036.7395536471</v>
      </c>
      <c r="F16" s="63">
        <f>'Allocate Expenses'!H820</f>
        <v>6045553.4901359482</v>
      </c>
      <c r="G16" s="63">
        <f>'Allocate Expenses'!I820</f>
        <v>2408471.8205991611</v>
      </c>
      <c r="H16" s="63">
        <f>'Allocate Expenses'!J820</f>
        <v>5161020.1406089002</v>
      </c>
      <c r="I16" s="63">
        <f>'Allocate Expenses'!K820</f>
        <v>14344853.620801972</v>
      </c>
      <c r="J16" s="63">
        <f>'Allocate Expenses'!L820</f>
        <v>1088968.7922948892</v>
      </c>
      <c r="K16" s="63">
        <f>'Allocate Expenses'!M820</f>
        <v>3300453.8357499046</v>
      </c>
      <c r="L16" s="63">
        <f>'Allocate Expenses'!N820</f>
        <v>0</v>
      </c>
      <c r="M16" s="63">
        <f>'Allocate Expenses'!O820</f>
        <v>3573.0188918473054</v>
      </c>
      <c r="N16" s="63">
        <f>'Allocate Expenses'!P820</f>
        <v>14846.241177941063</v>
      </c>
      <c r="O16" s="63">
        <f>'Allocate Expenses'!Q820</f>
        <v>0</v>
      </c>
      <c r="P16" s="63">
        <f>'Allocate Expenses'!R820</f>
        <v>0</v>
      </c>
      <c r="Q16" s="63">
        <f>'Allocate Expenses'!S820</f>
        <v>0</v>
      </c>
      <c r="R16" s="63">
        <f>'Allocate Expenses'!T820</f>
        <v>0</v>
      </c>
      <c r="S16" s="63">
        <f>'Allocate Expenses'!U820</f>
        <v>0</v>
      </c>
      <c r="T16" s="63">
        <f>'Allocate Expenses'!V820</f>
        <v>0</v>
      </c>
      <c r="U16" s="63">
        <f>'Allocate Expenses'!W820</f>
        <v>0</v>
      </c>
      <c r="V16" s="63">
        <f>'Allocate Expenses'!X820</f>
        <v>0</v>
      </c>
    </row>
    <row r="17" spans="1:22" x14ac:dyDescent="0.25">
      <c r="A17" s="8">
        <v>5</v>
      </c>
      <c r="B17" s="3" t="s">
        <v>418</v>
      </c>
      <c r="C17" s="131">
        <f t="shared" ref="C17:C24" si="1">SUM(D17:V17)</f>
        <v>6419459.9316707673</v>
      </c>
      <c r="D17" s="63">
        <f>'Allocate Expenses'!F821</f>
        <v>1706133.1034444661</v>
      </c>
      <c r="E17" s="63">
        <f>'Allocate Expenses'!G821</f>
        <v>742627.49711759295</v>
      </c>
      <c r="F17" s="63">
        <f>'Allocate Expenses'!H821</f>
        <v>1043789.6600693156</v>
      </c>
      <c r="G17" s="63">
        <f>'Allocate Expenses'!I821</f>
        <v>329783.41048155475</v>
      </c>
      <c r="H17" s="63">
        <f>'Allocate Expenses'!J821</f>
        <v>565708.16876179993</v>
      </c>
      <c r="I17" s="63">
        <f>'Allocate Expenses'!K821</f>
        <v>1484170.7892933413</v>
      </c>
      <c r="J17" s="63">
        <f>'Allocate Expenses'!L821</f>
        <v>118486.85226239699</v>
      </c>
      <c r="K17" s="63">
        <f>'Allocate Expenses'!M821</f>
        <v>424893.74643686379</v>
      </c>
      <c r="L17" s="63">
        <f>'Allocate Expenses'!N821</f>
        <v>0</v>
      </c>
      <c r="M17" s="63">
        <f>'Allocate Expenses'!O821</f>
        <v>0</v>
      </c>
      <c r="N17" s="63">
        <f>'Allocate Expenses'!P821</f>
        <v>3866.703803434867</v>
      </c>
      <c r="O17" s="63">
        <f>'Allocate Expenses'!Q821</f>
        <v>0</v>
      </c>
      <c r="P17" s="63">
        <f>'Allocate Expenses'!R821</f>
        <v>0</v>
      </c>
      <c r="Q17" s="63">
        <f>'Allocate Expenses'!S821</f>
        <v>0</v>
      </c>
      <c r="R17" s="63">
        <f>'Allocate Expenses'!T821</f>
        <v>0</v>
      </c>
      <c r="S17" s="63">
        <f>'Allocate Expenses'!U821</f>
        <v>0</v>
      </c>
      <c r="T17" s="63">
        <f>'Allocate Expenses'!V821</f>
        <v>0</v>
      </c>
      <c r="U17" s="63">
        <f>'Allocate Expenses'!W821</f>
        <v>0</v>
      </c>
      <c r="V17" s="63">
        <f>'Allocate Expenses'!X821</f>
        <v>0</v>
      </c>
    </row>
    <row r="18" spans="1:22" x14ac:dyDescent="0.25">
      <c r="A18" s="8">
        <v>6</v>
      </c>
      <c r="B18" s="3" t="s">
        <v>419</v>
      </c>
      <c r="C18" s="131">
        <f t="shared" si="1"/>
        <v>13561222.210000001</v>
      </c>
      <c r="D18" s="63">
        <f>'Allocate Expenses'!F822</f>
        <v>4437796.4034277704</v>
      </c>
      <c r="E18" s="63">
        <f>'Allocate Expenses'!G822</f>
        <v>1810893.0556312595</v>
      </c>
      <c r="F18" s="63">
        <f>'Allocate Expenses'!H822</f>
        <v>1737665.0679978109</v>
      </c>
      <c r="G18" s="63">
        <f>'Allocate Expenses'!I822</f>
        <v>498229.90414231038</v>
      </c>
      <c r="H18" s="63">
        <f>'Allocate Expenses'!J822</f>
        <v>1028460.579279209</v>
      </c>
      <c r="I18" s="63">
        <f>'Allocate Expenses'!K822</f>
        <v>2946910.0337448604</v>
      </c>
      <c r="J18" s="63">
        <f>'Allocate Expenses'!L822</f>
        <v>223760.64379293943</v>
      </c>
      <c r="K18" s="63">
        <f>'Allocate Expenses'!M822</f>
        <v>642379.50913599995</v>
      </c>
      <c r="L18" s="63">
        <f>'Allocate Expenses'!N822</f>
        <v>104.2376036821147</v>
      </c>
      <c r="M18" s="63">
        <f>'Allocate Expenses'!O822</f>
        <v>3118.3052537244312</v>
      </c>
      <c r="N18" s="63">
        <f>'Allocate Expenses'!P822</f>
        <v>231904.46999043314</v>
      </c>
      <c r="O18" s="63">
        <f>'Allocate Expenses'!Q822</f>
        <v>0</v>
      </c>
      <c r="P18" s="63">
        <f>'Allocate Expenses'!R822</f>
        <v>0</v>
      </c>
      <c r="Q18" s="63">
        <f>'Allocate Expenses'!S822</f>
        <v>0</v>
      </c>
      <c r="R18" s="63">
        <f>'Allocate Expenses'!T822</f>
        <v>0</v>
      </c>
      <c r="S18" s="63">
        <f>'Allocate Expenses'!U822</f>
        <v>0</v>
      </c>
      <c r="T18" s="63">
        <f>'Allocate Expenses'!V822</f>
        <v>0</v>
      </c>
      <c r="U18" s="63">
        <f>'Allocate Expenses'!W822</f>
        <v>0</v>
      </c>
      <c r="V18" s="63">
        <f>'Allocate Expenses'!X822</f>
        <v>0</v>
      </c>
    </row>
    <row r="19" spans="1:22" x14ac:dyDescent="0.25">
      <c r="A19" s="8">
        <v>7</v>
      </c>
      <c r="B19" s="3" t="s">
        <v>605</v>
      </c>
      <c r="C19" s="131">
        <f t="shared" si="1"/>
        <v>5766110.4700000007</v>
      </c>
      <c r="D19" s="63">
        <f>'Allocate Expenses'!F823+'Allocate Expenses'!F824+'Allocate Expenses'!F825</f>
        <v>3368351.3361216551</v>
      </c>
      <c r="E19" s="63">
        <f>'Allocate Expenses'!G823+'Allocate Expenses'!G824+'Allocate Expenses'!G825</f>
        <v>1199353.5462768718</v>
      </c>
      <c r="F19" s="63">
        <f>'Allocate Expenses'!H823+'Allocate Expenses'!H824+'Allocate Expenses'!H825</f>
        <v>1041886.9246948282</v>
      </c>
      <c r="G19" s="63">
        <f>'Allocate Expenses'!I823+'Allocate Expenses'!I824+'Allocate Expenses'!I825</f>
        <v>60097.549365398867</v>
      </c>
      <c r="H19" s="63">
        <f>'Allocate Expenses'!J823+'Allocate Expenses'!J824+'Allocate Expenses'!J825</f>
        <v>18284.628849076016</v>
      </c>
      <c r="I19" s="63">
        <f>'Allocate Expenses'!K823+'Allocate Expenses'!K824+'Allocate Expenses'!K825</f>
        <v>46630.207995082827</v>
      </c>
      <c r="J19" s="63">
        <f>'Allocate Expenses'!L823+'Allocate Expenses'!L824+'Allocate Expenses'!L825</f>
        <v>4266.776714705531</v>
      </c>
      <c r="K19" s="63">
        <f>'Allocate Expenses'!M823+'Allocate Expenses'!M824+'Allocate Expenses'!M825</f>
        <v>12417.246604390857</v>
      </c>
      <c r="L19" s="63">
        <f>'Allocate Expenses'!N823+'Allocate Expenses'!N824+'Allocate Expenses'!N825</f>
        <v>625.68870680535906</v>
      </c>
      <c r="M19" s="63">
        <f>'Allocate Expenses'!O823+'Allocate Expenses'!O824+'Allocate Expenses'!O825</f>
        <v>1360.977825058249</v>
      </c>
      <c r="N19" s="63">
        <f>'Allocate Expenses'!P823+'Allocate Expenses'!P824+'Allocate Expenses'!P825</f>
        <v>12835.586846126884</v>
      </c>
      <c r="O19" s="63">
        <f>'Allocate Expenses'!Q823+'Allocate Expenses'!Q824+'Allocate Expenses'!Q825</f>
        <v>0</v>
      </c>
      <c r="P19" s="63">
        <f>'Allocate Expenses'!R823+'Allocate Expenses'!R824+'Allocate Expenses'!R825</f>
        <v>0</v>
      </c>
      <c r="Q19" s="63">
        <f>'Allocate Expenses'!S823+'Allocate Expenses'!S824+'Allocate Expenses'!S825</f>
        <v>0</v>
      </c>
      <c r="R19" s="63">
        <f>'Allocate Expenses'!T823+'Allocate Expenses'!T824+'Allocate Expenses'!T825</f>
        <v>0</v>
      </c>
      <c r="S19" s="63">
        <f>'Allocate Expenses'!U823+'Allocate Expenses'!U824+'Allocate Expenses'!U825</f>
        <v>0</v>
      </c>
      <c r="T19" s="63">
        <f>'Allocate Expenses'!V823+'Allocate Expenses'!V824+'Allocate Expenses'!V825</f>
        <v>0</v>
      </c>
      <c r="U19" s="63">
        <f>'Allocate Expenses'!W823+'Allocate Expenses'!W824+'Allocate Expenses'!W825</f>
        <v>0</v>
      </c>
      <c r="V19" s="63">
        <f>'Allocate Expenses'!X823+'Allocate Expenses'!X824+'Allocate Expenses'!X825</f>
        <v>0</v>
      </c>
    </row>
    <row r="20" spans="1:22" x14ac:dyDescent="0.25">
      <c r="A20" s="8">
        <v>8</v>
      </c>
      <c r="B20" s="3" t="s">
        <v>606</v>
      </c>
      <c r="C20" s="131">
        <f t="shared" si="1"/>
        <v>36583241.797683805</v>
      </c>
      <c r="D20" s="63">
        <f>'Allocate Expenses'!F826</f>
        <v>10447072.753398797</v>
      </c>
      <c r="E20" s="63">
        <f>'Allocate Expenses'!G826</f>
        <v>5697412.8014824288</v>
      </c>
      <c r="F20" s="63">
        <f>'Allocate Expenses'!H826</f>
        <v>5050243.2880414762</v>
      </c>
      <c r="G20" s="63">
        <f>'Allocate Expenses'!I826</f>
        <v>1522832.6726601087</v>
      </c>
      <c r="H20" s="63">
        <f>'Allocate Expenses'!J826</f>
        <v>3015064.3454202488</v>
      </c>
      <c r="I20" s="63">
        <f>'Allocate Expenses'!K826</f>
        <v>7937662.6940313978</v>
      </c>
      <c r="J20" s="63">
        <f>'Allocate Expenses'!L826</f>
        <v>609679.62914953276</v>
      </c>
      <c r="K20" s="63">
        <f>'Allocate Expenses'!M826</f>
        <v>2027618.8361949874</v>
      </c>
      <c r="L20" s="63">
        <f>'Allocate Expenses'!N826</f>
        <v>131.11631839276492</v>
      </c>
      <c r="M20" s="63">
        <f>'Allocate Expenses'!O826</f>
        <v>1151.7278811955616</v>
      </c>
      <c r="N20" s="63">
        <f>'Allocate Expenses'!P826</f>
        <v>274371.93310524226</v>
      </c>
      <c r="O20" s="63">
        <f>'Allocate Expenses'!Q826</f>
        <v>0</v>
      </c>
      <c r="P20" s="63">
        <f>'Allocate Expenses'!R826</f>
        <v>0</v>
      </c>
      <c r="Q20" s="63">
        <f>'Allocate Expenses'!S826</f>
        <v>0</v>
      </c>
      <c r="R20" s="63">
        <f>'Allocate Expenses'!T826</f>
        <v>0</v>
      </c>
      <c r="S20" s="63">
        <f>'Allocate Expenses'!U826</f>
        <v>0</v>
      </c>
      <c r="T20" s="63">
        <f>'Allocate Expenses'!V826</f>
        <v>0</v>
      </c>
      <c r="U20" s="63">
        <f>'Allocate Expenses'!W826</f>
        <v>0</v>
      </c>
      <c r="V20" s="63">
        <f>'Allocate Expenses'!X826</f>
        <v>0</v>
      </c>
    </row>
    <row r="21" spans="1:22" x14ac:dyDescent="0.25">
      <c r="A21" s="8">
        <v>9</v>
      </c>
      <c r="B21" s="3" t="s">
        <v>607</v>
      </c>
      <c r="C21" s="131">
        <f t="shared" si="1"/>
        <v>72824270.609055027</v>
      </c>
      <c r="D21" s="63">
        <f>'Allocate Expenses'!F827</f>
        <v>20212094.304969132</v>
      </c>
      <c r="E21" s="63">
        <f>'Allocate Expenses'!G827</f>
        <v>9903130.311143076</v>
      </c>
      <c r="F21" s="63">
        <f>'Allocate Expenses'!H827</f>
        <v>11348872.334870148</v>
      </c>
      <c r="G21" s="63">
        <f>'Allocate Expenses'!I827</f>
        <v>3409554.6647727937</v>
      </c>
      <c r="H21" s="63">
        <f>'Allocate Expenses'!J827</f>
        <v>6094875.1110289665</v>
      </c>
      <c r="I21" s="63">
        <f>'Allocate Expenses'!K827</f>
        <v>15898172.388564797</v>
      </c>
      <c r="J21" s="63">
        <f>'Allocate Expenses'!L827</f>
        <v>1246402.0799450923</v>
      </c>
      <c r="K21" s="63">
        <f>'Allocate Expenses'!M827</f>
        <v>4382056.2124235481</v>
      </c>
      <c r="L21" s="63">
        <f>'Allocate Expenses'!N827</f>
        <v>378.75679443087608</v>
      </c>
      <c r="M21" s="63">
        <f>'Allocate Expenses'!O827</f>
        <v>1848.1120395872881</v>
      </c>
      <c r="N21" s="63">
        <f>'Allocate Expenses'!P827</f>
        <v>326886.33250345918</v>
      </c>
      <c r="O21" s="63">
        <f>'Allocate Expenses'!Q827</f>
        <v>0</v>
      </c>
      <c r="P21" s="63">
        <f>'Allocate Expenses'!R827</f>
        <v>0</v>
      </c>
      <c r="Q21" s="63">
        <f>'Allocate Expenses'!S827</f>
        <v>0</v>
      </c>
      <c r="R21" s="63">
        <f>'Allocate Expenses'!T827</f>
        <v>0</v>
      </c>
      <c r="S21" s="63">
        <f>'Allocate Expenses'!U827</f>
        <v>0</v>
      </c>
      <c r="T21" s="63">
        <f>'Allocate Expenses'!V827</f>
        <v>0</v>
      </c>
      <c r="U21" s="63">
        <f>'Allocate Expenses'!W827</f>
        <v>0</v>
      </c>
      <c r="V21" s="63">
        <f>'Allocate Expenses'!X827</f>
        <v>0</v>
      </c>
    </row>
    <row r="22" spans="1:22" x14ac:dyDescent="0.25">
      <c r="A22" s="8">
        <v>10</v>
      </c>
      <c r="B22" s="3" t="s">
        <v>608</v>
      </c>
      <c r="C22" s="131">
        <f t="shared" si="1"/>
        <v>16760798.657689473</v>
      </c>
      <c r="D22" s="63">
        <f>'Allocate Expenses'!F828</f>
        <v>4601483.0411818111</v>
      </c>
      <c r="E22" s="63">
        <f>'Allocate Expenses'!G828</f>
        <v>2192293.6504429127</v>
      </c>
      <c r="F22" s="63">
        <f>'Allocate Expenses'!H828</f>
        <v>2640933.7594465031</v>
      </c>
      <c r="G22" s="63">
        <f>'Allocate Expenses'!I828</f>
        <v>804224.18341152905</v>
      </c>
      <c r="H22" s="63">
        <f>'Allocate Expenses'!J828</f>
        <v>1421736.9312091889</v>
      </c>
      <c r="I22" s="63">
        <f>'Allocate Expenses'!K828</f>
        <v>3714232.5616154019</v>
      </c>
      <c r="J22" s="63">
        <f>'Allocate Expenses'!L828</f>
        <v>292612.92210960388</v>
      </c>
      <c r="K22" s="63">
        <f>'Allocate Expenses'!M828</f>
        <v>1034310.0439139965</v>
      </c>
      <c r="L22" s="63">
        <f>'Allocate Expenses'!N828</f>
        <v>64.898086509028403</v>
      </c>
      <c r="M22" s="63">
        <f>'Allocate Expenses'!O828</f>
        <v>316.6647748292786</v>
      </c>
      <c r="N22" s="63">
        <f>'Allocate Expenses'!P828</f>
        <v>58590.00149718771</v>
      </c>
      <c r="O22" s="63">
        <f>'Allocate Expenses'!Q828</f>
        <v>0</v>
      </c>
      <c r="P22" s="63">
        <f>'Allocate Expenses'!R828</f>
        <v>0</v>
      </c>
      <c r="Q22" s="63">
        <f>'Allocate Expenses'!S828</f>
        <v>0</v>
      </c>
      <c r="R22" s="63">
        <f>'Allocate Expenses'!T828</f>
        <v>0</v>
      </c>
      <c r="S22" s="63">
        <f>'Allocate Expenses'!U828</f>
        <v>0</v>
      </c>
      <c r="T22" s="63">
        <f>'Allocate Expenses'!V828</f>
        <v>0</v>
      </c>
      <c r="U22" s="63">
        <f>'Allocate Expenses'!W828</f>
        <v>0</v>
      </c>
      <c r="V22" s="63">
        <f>'Allocate Expenses'!X828</f>
        <v>0</v>
      </c>
    </row>
    <row r="23" spans="1:22" x14ac:dyDescent="0.25">
      <c r="A23" s="8">
        <v>11</v>
      </c>
      <c r="B23" s="3" t="s">
        <v>609</v>
      </c>
      <c r="C23" s="132">
        <f t="shared" si="1"/>
        <v>56780005.49999997</v>
      </c>
      <c r="D23" s="69">
        <f>'Allocate Expenses'!F829</f>
        <v>15588292.522480374</v>
      </c>
      <c r="E23" s="69">
        <f>'Allocate Expenses'!G829</f>
        <v>7426760.9838899747</v>
      </c>
      <c r="F23" s="69">
        <f>'Allocate Expenses'!H829</f>
        <v>8946604.3026364613</v>
      </c>
      <c r="G23" s="69">
        <f>'Allocate Expenses'!I829</f>
        <v>2724443.7744253962</v>
      </c>
      <c r="H23" s="69">
        <f>'Allocate Expenses'!J829</f>
        <v>4816371.3688294608</v>
      </c>
      <c r="I23" s="69">
        <f>'Allocate Expenses'!K829</f>
        <v>12582583.299516464</v>
      </c>
      <c r="J23" s="69">
        <f>'Allocate Expenses'!L829</f>
        <v>991275.15735248034</v>
      </c>
      <c r="K23" s="69">
        <f>'Allocate Expenses'!M829</f>
        <v>3503898.0648573576</v>
      </c>
      <c r="L23" s="69">
        <f>'Allocate Expenses'!N829</f>
        <v>219.85310987740749</v>
      </c>
      <c r="M23" s="69">
        <f>'Allocate Expenses'!O829</f>
        <v>1072.7548265257503</v>
      </c>
      <c r="N23" s="69">
        <f>'Allocate Expenses'!P829</f>
        <v>198483.41807561138</v>
      </c>
      <c r="O23" s="69">
        <f>'Allocate Expenses'!Q829</f>
        <v>0</v>
      </c>
      <c r="P23" s="69">
        <f>'Allocate Expenses'!R829</f>
        <v>0</v>
      </c>
      <c r="Q23" s="69">
        <f>'Allocate Expenses'!S829</f>
        <v>0</v>
      </c>
      <c r="R23" s="69">
        <f>'Allocate Expenses'!T829</f>
        <v>0</v>
      </c>
      <c r="S23" s="69">
        <f>'Allocate Expenses'!U829</f>
        <v>0</v>
      </c>
      <c r="T23" s="69">
        <f>'Allocate Expenses'!V829</f>
        <v>0</v>
      </c>
      <c r="U23" s="69">
        <f>'Allocate Expenses'!W829</f>
        <v>0</v>
      </c>
      <c r="V23" s="69">
        <f>'Allocate Expenses'!X829</f>
        <v>0</v>
      </c>
    </row>
    <row r="24" spans="1:22" x14ac:dyDescent="0.25">
      <c r="A24" s="8">
        <v>12</v>
      </c>
      <c r="B24" s="3" t="s">
        <v>610</v>
      </c>
      <c r="C24" s="131">
        <f t="shared" si="1"/>
        <v>258577175.65609905</v>
      </c>
      <c r="D24" s="63">
        <f>SUM(D16:D23)</f>
        <v>69703512.245209798</v>
      </c>
      <c r="E24" s="63">
        <f t="shared" ref="E24:V24" si="2">SUM(E16:E23)</f>
        <v>37144508.585537761</v>
      </c>
      <c r="F24" s="63">
        <f t="shared" si="2"/>
        <v>37855548.82789249</v>
      </c>
      <c r="G24" s="63">
        <f t="shared" si="2"/>
        <v>11757637.979858253</v>
      </c>
      <c r="H24" s="63">
        <f t="shared" si="2"/>
        <v>22121521.273986846</v>
      </c>
      <c r="I24" s="63">
        <f t="shared" si="2"/>
        <v>58955215.595563315</v>
      </c>
      <c r="J24" s="63">
        <f t="shared" si="2"/>
        <v>4575452.8536216402</v>
      </c>
      <c r="K24" s="63">
        <f t="shared" si="2"/>
        <v>15328027.495317049</v>
      </c>
      <c r="L24" s="63">
        <f t="shared" si="2"/>
        <v>1524.5506196975507</v>
      </c>
      <c r="M24" s="63">
        <f t="shared" si="2"/>
        <v>12441.561492767863</v>
      </c>
      <c r="N24" s="63">
        <f t="shared" si="2"/>
        <v>1121784.6869994365</v>
      </c>
      <c r="O24" s="63">
        <f t="shared" si="2"/>
        <v>0</v>
      </c>
      <c r="P24" s="63">
        <f t="shared" si="2"/>
        <v>0</v>
      </c>
      <c r="Q24" s="63">
        <f t="shared" si="2"/>
        <v>0</v>
      </c>
      <c r="R24" s="63">
        <f t="shared" si="2"/>
        <v>0</v>
      </c>
      <c r="S24" s="63">
        <f t="shared" si="2"/>
        <v>0</v>
      </c>
      <c r="T24" s="63">
        <f t="shared" si="2"/>
        <v>0</v>
      </c>
      <c r="U24" s="63">
        <f t="shared" si="2"/>
        <v>0</v>
      </c>
      <c r="V24" s="63">
        <f t="shared" si="2"/>
        <v>0</v>
      </c>
    </row>
    <row r="25" spans="1:22" x14ac:dyDescent="0.25">
      <c r="A25" s="8"/>
      <c r="C25" s="130"/>
    </row>
    <row r="26" spans="1:22" x14ac:dyDescent="0.25">
      <c r="A26" s="8">
        <v>13</v>
      </c>
      <c r="B26" s="6" t="s">
        <v>611</v>
      </c>
      <c r="C26" s="131">
        <f>C13-C24</f>
        <v>52693606.433900863</v>
      </c>
      <c r="D26" s="65">
        <f t="shared" ref="D26:V26" si="3">D13-D24</f>
        <v>4356284.7227654755</v>
      </c>
      <c r="E26" s="65">
        <f t="shared" si="3"/>
        <v>1783608.0400348529</v>
      </c>
      <c r="F26" s="65">
        <f t="shared" si="3"/>
        <v>1755991.1656291261</v>
      </c>
      <c r="G26" s="65">
        <f t="shared" si="3"/>
        <v>1380757.717433732</v>
      </c>
      <c r="H26" s="65">
        <f t="shared" si="3"/>
        <v>4063300.858033374</v>
      </c>
      <c r="I26" s="65">
        <f t="shared" si="3"/>
        <v>35024897.723330788</v>
      </c>
      <c r="J26" s="65">
        <f t="shared" si="3"/>
        <v>3366200.1278598802</v>
      </c>
      <c r="K26" s="65">
        <f t="shared" si="3"/>
        <v>854884.6624253355</v>
      </c>
      <c r="L26" s="65">
        <f t="shared" si="3"/>
        <v>11956.805809341548</v>
      </c>
      <c r="M26" s="65">
        <f t="shared" si="3"/>
        <v>36209.903354764472</v>
      </c>
      <c r="N26" s="65">
        <f t="shared" si="3"/>
        <v>59514.707224250073</v>
      </c>
      <c r="O26" s="65">
        <f t="shared" si="3"/>
        <v>0</v>
      </c>
      <c r="P26" s="65">
        <f t="shared" si="3"/>
        <v>0</v>
      </c>
      <c r="Q26" s="65">
        <f t="shared" si="3"/>
        <v>0</v>
      </c>
      <c r="R26" s="65">
        <f t="shared" si="3"/>
        <v>0</v>
      </c>
      <c r="S26" s="65">
        <f t="shared" si="3"/>
        <v>0</v>
      </c>
      <c r="T26" s="65">
        <f t="shared" si="3"/>
        <v>0</v>
      </c>
      <c r="U26" s="65">
        <f t="shared" si="3"/>
        <v>0</v>
      </c>
      <c r="V26" s="65">
        <f t="shared" si="3"/>
        <v>0</v>
      </c>
    </row>
    <row r="27" spans="1:22" x14ac:dyDescent="0.25">
      <c r="A27" s="8">
        <v>14</v>
      </c>
      <c r="B27" s="3" t="s">
        <v>612</v>
      </c>
      <c r="C27" s="132">
        <f>SUM(D27:V27)</f>
        <v>21944063.639999997</v>
      </c>
      <c r="D27" s="69">
        <f>'Allocated Non-Op Margins'!F17</f>
        <v>5954903.1668000659</v>
      </c>
      <c r="E27" s="69">
        <f>'Allocated Non-Op Margins'!G17</f>
        <v>2750236.2987521412</v>
      </c>
      <c r="F27" s="69">
        <f>'Allocated Non-Op Margins'!H17</f>
        <v>3497594.7416205257</v>
      </c>
      <c r="G27" s="69">
        <f>'Allocated Non-Op Margins'!I17</f>
        <v>1079848.5536703472</v>
      </c>
      <c r="H27" s="69">
        <f>'Allocated Non-Op Margins'!J17</f>
        <v>1887602.6219935149</v>
      </c>
      <c r="I27" s="69">
        <f>'Allocated Non-Op Margins'!K17</f>
        <v>4939056.8672565846</v>
      </c>
      <c r="J27" s="69">
        <f>'Allocated Non-Op Margins'!L17</f>
        <v>391038.09302381403</v>
      </c>
      <c r="K27" s="69">
        <f>'Allocated Non-Op Margins'!M17</f>
        <v>1389730.210093193</v>
      </c>
      <c r="L27" s="69">
        <f>'Allocated Non-Op Margins'!N17</f>
        <v>54.221696100215709</v>
      </c>
      <c r="M27" s="69">
        <f>'Allocated Non-Op Margins'!O17</f>
        <v>264.57022248333527</v>
      </c>
      <c r="N27" s="69">
        <f>'Allocated Non-Op Margins'!P17</f>
        <v>53734.294871227379</v>
      </c>
      <c r="O27" s="69">
        <f>'Allocated Non-Op Margins'!Q17</f>
        <v>0</v>
      </c>
      <c r="P27" s="69">
        <f>'Allocated Non-Op Margins'!R17</f>
        <v>0</v>
      </c>
      <c r="Q27" s="69">
        <f>'Allocated Non-Op Margins'!S17</f>
        <v>0</v>
      </c>
      <c r="R27" s="69">
        <f>'Allocated Non-Op Margins'!T17</f>
        <v>0</v>
      </c>
      <c r="S27" s="69">
        <f>'Allocated Non-Op Margins'!U17</f>
        <v>0</v>
      </c>
      <c r="T27" s="69">
        <f>'Allocated Non-Op Margins'!V17</f>
        <v>0</v>
      </c>
      <c r="U27" s="69">
        <f>'Allocated Non-Op Margins'!W17</f>
        <v>0</v>
      </c>
      <c r="V27" s="69">
        <f>'Allocated Non-Op Margins'!X17</f>
        <v>0</v>
      </c>
    </row>
    <row r="28" spans="1:22" x14ac:dyDescent="0.25">
      <c r="A28" s="8">
        <v>15</v>
      </c>
      <c r="B28" s="3" t="s">
        <v>620</v>
      </c>
      <c r="C28" s="131">
        <f>C26+C27</f>
        <v>74637670.073900864</v>
      </c>
      <c r="D28" s="63">
        <f t="shared" ref="D28:V28" si="4">D26+D27</f>
        <v>10311187.889565542</v>
      </c>
      <c r="E28" s="63">
        <f t="shared" si="4"/>
        <v>4533844.3387869941</v>
      </c>
      <c r="F28" s="63">
        <f t="shared" si="4"/>
        <v>5253585.9072496518</v>
      </c>
      <c r="G28" s="63">
        <f t="shared" si="4"/>
        <v>2460606.2711040792</v>
      </c>
      <c r="H28" s="63">
        <f t="shared" si="4"/>
        <v>5950903.4800268887</v>
      </c>
      <c r="I28" s="63">
        <f t="shared" si="4"/>
        <v>39963954.59058737</v>
      </c>
      <c r="J28" s="63">
        <f t="shared" si="4"/>
        <v>3757238.2208836945</v>
      </c>
      <c r="K28" s="63">
        <f t="shared" si="4"/>
        <v>2244614.8725185283</v>
      </c>
      <c r="L28" s="63">
        <f t="shared" si="4"/>
        <v>12011.027505441763</v>
      </c>
      <c r="M28" s="63">
        <f t="shared" si="4"/>
        <v>36474.473577247809</v>
      </c>
      <c r="N28" s="63">
        <f t="shared" si="4"/>
        <v>113249.00209547745</v>
      </c>
      <c r="O28" s="63">
        <f t="shared" si="4"/>
        <v>0</v>
      </c>
      <c r="P28" s="63">
        <f t="shared" si="4"/>
        <v>0</v>
      </c>
      <c r="Q28" s="63">
        <f t="shared" si="4"/>
        <v>0</v>
      </c>
      <c r="R28" s="63">
        <f t="shared" si="4"/>
        <v>0</v>
      </c>
      <c r="S28" s="63">
        <f t="shared" si="4"/>
        <v>0</v>
      </c>
      <c r="T28" s="63">
        <f t="shared" si="4"/>
        <v>0</v>
      </c>
      <c r="U28" s="63">
        <f t="shared" si="4"/>
        <v>0</v>
      </c>
      <c r="V28" s="63">
        <f t="shared" si="4"/>
        <v>0</v>
      </c>
    </row>
    <row r="29" spans="1:22" x14ac:dyDescent="0.25">
      <c r="A29" s="8"/>
      <c r="C29" s="130"/>
    </row>
    <row r="30" spans="1:22" x14ac:dyDescent="0.25">
      <c r="A30" s="8">
        <v>16</v>
      </c>
      <c r="B30" s="23" t="s">
        <v>621</v>
      </c>
      <c r="C30" s="133">
        <f>IFERROR((C26+C23)/C23,0)</f>
        <v>1.9280310202488602</v>
      </c>
      <c r="D30" s="24">
        <f t="shared" ref="D30:V30" si="5">IFERROR((D26+D23)/D23,0)</f>
        <v>1.2794587487040765</v>
      </c>
      <c r="E30" s="24">
        <f t="shared" si="5"/>
        <v>1.240159612501847</v>
      </c>
      <c r="F30" s="24">
        <f t="shared" si="5"/>
        <v>1.196274598297776</v>
      </c>
      <c r="G30" s="24">
        <f t="shared" si="5"/>
        <v>1.506803528263285</v>
      </c>
      <c r="H30" s="24">
        <f t="shared" si="5"/>
        <v>1.8436435953278436</v>
      </c>
      <c r="I30" s="24">
        <f t="shared" si="5"/>
        <v>3.7836014981658623</v>
      </c>
      <c r="J30" s="24">
        <f t="shared" si="5"/>
        <v>4.3958281945150341</v>
      </c>
      <c r="K30" s="24">
        <f t="shared" si="5"/>
        <v>1.2439810310121389</v>
      </c>
      <c r="L30" s="24">
        <f t="shared" si="5"/>
        <v>55.385429507950981</v>
      </c>
      <c r="M30" s="24">
        <f t="shared" si="5"/>
        <v>34.754127652853114</v>
      </c>
      <c r="N30" s="24">
        <f t="shared" si="5"/>
        <v>1.2998472507238776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4">
        <f t="shared" si="5"/>
        <v>0</v>
      </c>
      <c r="T30" s="24">
        <f t="shared" si="5"/>
        <v>0</v>
      </c>
      <c r="U30" s="24">
        <f t="shared" si="5"/>
        <v>0</v>
      </c>
      <c r="V30" s="24">
        <f t="shared" si="5"/>
        <v>0</v>
      </c>
    </row>
    <row r="31" spans="1:22" x14ac:dyDescent="0.25">
      <c r="A31" s="8">
        <v>17</v>
      </c>
      <c r="B31" s="3" t="s">
        <v>622</v>
      </c>
      <c r="C31" s="133">
        <f>IFERROR((C28+C23)/C23,0)</f>
        <v>2.3145062142324186</v>
      </c>
      <c r="D31" s="24">
        <f t="shared" ref="D31:V31" si="6">IFERROR((D28+D23)/D23,0)</f>
        <v>1.6614700022273414</v>
      </c>
      <c r="E31" s="24">
        <f t="shared" si="6"/>
        <v>1.6104739803289407</v>
      </c>
      <c r="F31" s="24">
        <f t="shared" si="6"/>
        <v>1.5872156328297073</v>
      </c>
      <c r="G31" s="24">
        <f t="shared" si="6"/>
        <v>1.9031591307561624</v>
      </c>
      <c r="H31" s="24">
        <f t="shared" si="6"/>
        <v>2.2355574403045164</v>
      </c>
      <c r="I31" s="24">
        <f t="shared" si="6"/>
        <v>4.1761327256321952</v>
      </c>
      <c r="J31" s="24">
        <f t="shared" si="6"/>
        <v>4.7903080623130005</v>
      </c>
      <c r="K31" s="24">
        <f t="shared" si="6"/>
        <v>1.6406050721141359</v>
      </c>
      <c r="L31" s="24">
        <f t="shared" si="6"/>
        <v>55.632056431402056</v>
      </c>
      <c r="M31" s="24">
        <f t="shared" si="6"/>
        <v>35.000754576304189</v>
      </c>
      <c r="N31" s="24">
        <f t="shared" si="6"/>
        <v>1.5705716033786548</v>
      </c>
      <c r="O31" s="24">
        <f t="shared" si="6"/>
        <v>0</v>
      </c>
      <c r="P31" s="24">
        <f t="shared" si="6"/>
        <v>0</v>
      </c>
      <c r="Q31" s="24">
        <f t="shared" si="6"/>
        <v>0</v>
      </c>
      <c r="R31" s="24">
        <f t="shared" si="6"/>
        <v>0</v>
      </c>
      <c r="S31" s="24">
        <f t="shared" si="6"/>
        <v>0</v>
      </c>
      <c r="T31" s="24">
        <f t="shared" si="6"/>
        <v>0</v>
      </c>
      <c r="U31" s="24">
        <f t="shared" si="6"/>
        <v>0</v>
      </c>
      <c r="V31" s="24">
        <f t="shared" si="6"/>
        <v>0</v>
      </c>
    </row>
    <row r="32" spans="1:22" x14ac:dyDescent="0.25">
      <c r="A32" s="8"/>
      <c r="C32" s="130"/>
    </row>
    <row r="33" spans="1:22" x14ac:dyDescent="0.25">
      <c r="A33" s="8">
        <v>18</v>
      </c>
      <c r="B33" s="3" t="s">
        <v>589</v>
      </c>
      <c r="C33" s="131">
        <f>SUM(D33:V33)</f>
        <v>2090434311.8138204</v>
      </c>
      <c r="D33" s="63">
        <f>'Alloc Rate Base'!D27</f>
        <v>569712850.41620803</v>
      </c>
      <c r="E33" s="63">
        <f>'Alloc Rate Base'!E27</f>
        <v>266889153.50646263</v>
      </c>
      <c r="F33" s="63">
        <f>'Alloc Rate Base'!F27</f>
        <v>331335123.18392372</v>
      </c>
      <c r="G33" s="63">
        <f>'Alloc Rate Base'!G27</f>
        <v>101782310.94530633</v>
      </c>
      <c r="H33" s="63">
        <f>'Alloc Rate Base'!H27</f>
        <v>178862221.98171109</v>
      </c>
      <c r="I33" s="63">
        <f>'Alloc Rate Base'!I27</f>
        <v>467866064.34945589</v>
      </c>
      <c r="J33" s="63">
        <f>'Alloc Rate Base'!J27</f>
        <v>36962459.003968194</v>
      </c>
      <c r="K33" s="63">
        <f>'Alloc Rate Base'!K27</f>
        <v>130982198.21280262</v>
      </c>
      <c r="L33" s="63">
        <f>'Alloc Rate Base'!L27</f>
        <v>6378.5534592002477</v>
      </c>
      <c r="M33" s="63">
        <f>'Alloc Rate Base'!M27</f>
        <v>31748.947660080179</v>
      </c>
      <c r="N33" s="63">
        <f>'Alloc Rate Base'!N27</f>
        <v>6003802.712862785</v>
      </c>
      <c r="O33" s="63">
        <f>'Alloc Rate Base'!O27</f>
        <v>0</v>
      </c>
      <c r="P33" s="63">
        <f>'Alloc Rate Base'!P27</f>
        <v>0</v>
      </c>
      <c r="Q33" s="63">
        <f>'Alloc Rate Base'!Q27</f>
        <v>0</v>
      </c>
      <c r="R33" s="63">
        <f>'Alloc Rate Base'!R27</f>
        <v>0</v>
      </c>
      <c r="S33" s="63">
        <f>'Alloc Rate Base'!S27</f>
        <v>0</v>
      </c>
      <c r="T33" s="63">
        <f>'Alloc Rate Base'!T27</f>
        <v>0</v>
      </c>
      <c r="U33" s="63">
        <f>'Alloc Rate Base'!U27</f>
        <v>0</v>
      </c>
      <c r="V33" s="63">
        <f>'Alloc Rate Base'!V27</f>
        <v>0</v>
      </c>
    </row>
    <row r="34" spans="1:22" x14ac:dyDescent="0.25">
      <c r="A34" s="8"/>
      <c r="C34" s="130"/>
    </row>
    <row r="35" spans="1:22" x14ac:dyDescent="0.25">
      <c r="A35" s="119">
        <v>19</v>
      </c>
      <c r="B35" s="120" t="s">
        <v>623</v>
      </c>
      <c r="C35" s="165">
        <f>IFERROR((C26+C23)/C33,0)</f>
        <v>5.2368836138607565E-2</v>
      </c>
      <c r="D35" s="121">
        <f t="shared" ref="D35:V35" si="7">IFERROR((D26+D23)/D33,0)</f>
        <v>3.5008122479026391E-2</v>
      </c>
      <c r="E35" s="121">
        <f t="shared" si="7"/>
        <v>3.451009118548462E-2</v>
      </c>
      <c r="F35" s="121">
        <f t="shared" si="7"/>
        <v>3.230142148957927E-2</v>
      </c>
      <c r="G35" s="121">
        <f t="shared" si="7"/>
        <v>4.0333152723021751E-2</v>
      </c>
      <c r="H35" s="121">
        <f t="shared" si="7"/>
        <v>4.9645319891926609E-2</v>
      </c>
      <c r="I35" s="121">
        <f t="shared" si="7"/>
        <v>0.10175450764748892</v>
      </c>
      <c r="J35" s="121">
        <f t="shared" si="7"/>
        <v>0.11788921523712892</v>
      </c>
      <c r="K35" s="121">
        <f t="shared" si="7"/>
        <v>3.3277672742986937E-2</v>
      </c>
      <c r="L35" s="121">
        <f t="shared" si="7"/>
        <v>1.9090000573179615</v>
      </c>
      <c r="M35" s="121">
        <f t="shared" si="7"/>
        <v>1.1742958721169805</v>
      </c>
      <c r="N35" s="121">
        <f t="shared" si="7"/>
        <v>4.2972452233834404E-2</v>
      </c>
      <c r="O35" s="121">
        <f t="shared" si="7"/>
        <v>0</v>
      </c>
      <c r="P35" s="121">
        <f t="shared" si="7"/>
        <v>0</v>
      </c>
      <c r="Q35" s="121">
        <f t="shared" si="7"/>
        <v>0</v>
      </c>
      <c r="R35" s="121">
        <f t="shared" si="7"/>
        <v>0</v>
      </c>
      <c r="S35" s="121">
        <f t="shared" si="7"/>
        <v>0</v>
      </c>
      <c r="T35" s="121">
        <f t="shared" si="7"/>
        <v>0</v>
      </c>
      <c r="U35" s="121">
        <f t="shared" si="7"/>
        <v>0</v>
      </c>
      <c r="V35" s="122">
        <f t="shared" si="7"/>
        <v>0</v>
      </c>
    </row>
    <row r="36" spans="1:22" x14ac:dyDescent="0.25">
      <c r="A36" s="123">
        <v>20</v>
      </c>
      <c r="B36" s="124" t="s">
        <v>624</v>
      </c>
      <c r="C36" s="166">
        <f>C35/$C$35</f>
        <v>1</v>
      </c>
      <c r="D36" s="125">
        <f t="shared" ref="D36:V36" si="8">D35/$C$35</f>
        <v>0.66849151251649763</v>
      </c>
      <c r="E36" s="125">
        <f t="shared" si="8"/>
        <v>0.65898144259201807</v>
      </c>
      <c r="F36" s="125">
        <f t="shared" si="8"/>
        <v>0.61680617465099408</v>
      </c>
      <c r="G36" s="125">
        <f t="shared" si="8"/>
        <v>0.77017470115756848</v>
      </c>
      <c r="H36" s="125">
        <f t="shared" si="8"/>
        <v>0.9479935693152991</v>
      </c>
      <c r="I36" s="125">
        <f t="shared" si="8"/>
        <v>1.9430354987872844</v>
      </c>
      <c r="J36" s="125">
        <f t="shared" si="8"/>
        <v>2.2511330006476533</v>
      </c>
      <c r="K36" s="125">
        <f t="shared" si="8"/>
        <v>0.63544801062427725</v>
      </c>
      <c r="L36" s="125">
        <f t="shared" si="8"/>
        <v>36.452978490209389</v>
      </c>
      <c r="M36" s="125">
        <f t="shared" si="8"/>
        <v>22.423562536484582</v>
      </c>
      <c r="N36" s="125">
        <f t="shared" si="8"/>
        <v>0.82057298581348614</v>
      </c>
      <c r="O36" s="125">
        <f t="shared" si="8"/>
        <v>0</v>
      </c>
      <c r="P36" s="125">
        <f t="shared" si="8"/>
        <v>0</v>
      </c>
      <c r="Q36" s="125">
        <f t="shared" si="8"/>
        <v>0</v>
      </c>
      <c r="R36" s="125">
        <f t="shared" si="8"/>
        <v>0</v>
      </c>
      <c r="S36" s="125">
        <f t="shared" si="8"/>
        <v>0</v>
      </c>
      <c r="T36" s="125">
        <f t="shared" si="8"/>
        <v>0</v>
      </c>
      <c r="U36" s="125">
        <f t="shared" si="8"/>
        <v>0</v>
      </c>
      <c r="V36" s="126">
        <f t="shared" si="8"/>
        <v>0</v>
      </c>
    </row>
    <row r="37" spans="1:22" x14ac:dyDescent="0.25">
      <c r="A37" s="8"/>
      <c r="C37" s="167"/>
    </row>
    <row r="38" spans="1:22" x14ac:dyDescent="0.25">
      <c r="A38" s="111">
        <v>21</v>
      </c>
      <c r="B38" s="112" t="s">
        <v>625</v>
      </c>
      <c r="C38" s="168">
        <f>IFERROR((C28+C23)/C33,0)</f>
        <v>6.2866206716571171E-2</v>
      </c>
      <c r="D38" s="113">
        <f t="shared" ref="D38:V38" si="9">IFERROR((D28+D23)/D33,0)</f>
        <v>4.5460586667695591E-2</v>
      </c>
      <c r="E38" s="113">
        <f t="shared" si="9"/>
        <v>4.4814879756390494E-2</v>
      </c>
      <c r="F38" s="113">
        <f t="shared" si="9"/>
        <v>4.2857485416671642E-2</v>
      </c>
      <c r="G38" s="113">
        <f t="shared" si="9"/>
        <v>5.0942545884183253E-2</v>
      </c>
      <c r="H38" s="113">
        <f t="shared" si="9"/>
        <v>6.0198708981471324E-2</v>
      </c>
      <c r="I38" s="113">
        <f t="shared" si="9"/>
        <v>0.11231106911583155</v>
      </c>
      <c r="J38" s="113">
        <f t="shared" si="9"/>
        <v>0.12846854636284849</v>
      </c>
      <c r="K38" s="113">
        <f t="shared" si="9"/>
        <v>4.3887742119249368E-2</v>
      </c>
      <c r="L38" s="113">
        <f t="shared" si="9"/>
        <v>1.9175006831176886</v>
      </c>
      <c r="M38" s="113">
        <f t="shared" si="9"/>
        <v>1.1826290687103276</v>
      </c>
      <c r="N38" s="113">
        <f t="shared" si="9"/>
        <v>5.1922495638176275E-2</v>
      </c>
      <c r="O38" s="113">
        <f t="shared" si="9"/>
        <v>0</v>
      </c>
      <c r="P38" s="113">
        <f t="shared" si="9"/>
        <v>0</v>
      </c>
      <c r="Q38" s="113">
        <f t="shared" si="9"/>
        <v>0</v>
      </c>
      <c r="R38" s="113">
        <f t="shared" si="9"/>
        <v>0</v>
      </c>
      <c r="S38" s="113">
        <f t="shared" si="9"/>
        <v>0</v>
      </c>
      <c r="T38" s="113">
        <f t="shared" si="9"/>
        <v>0</v>
      </c>
      <c r="U38" s="113">
        <f t="shared" si="9"/>
        <v>0</v>
      </c>
      <c r="V38" s="114">
        <f t="shared" si="9"/>
        <v>0</v>
      </c>
    </row>
    <row r="39" spans="1:22" x14ac:dyDescent="0.25">
      <c r="A39" s="115">
        <v>22</v>
      </c>
      <c r="B39" s="116" t="s">
        <v>626</v>
      </c>
      <c r="C39" s="169">
        <f>C38/$C$38</f>
        <v>1</v>
      </c>
      <c r="D39" s="117">
        <f t="shared" ref="D39:V39" si="10">D38/$C$38</f>
        <v>0.72313233201188898</v>
      </c>
      <c r="E39" s="117">
        <f t="shared" si="10"/>
        <v>0.71286120313312218</v>
      </c>
      <c r="F39" s="117">
        <f t="shared" si="10"/>
        <v>0.68172532836110589</v>
      </c>
      <c r="G39" s="117">
        <f t="shared" si="10"/>
        <v>0.81033274544231548</v>
      </c>
      <c r="H39" s="117">
        <f t="shared" si="10"/>
        <v>0.95756865453762607</v>
      </c>
      <c r="I39" s="117">
        <f t="shared" si="10"/>
        <v>1.7865093980010567</v>
      </c>
      <c r="J39" s="117">
        <f t="shared" si="10"/>
        <v>2.043523111582696</v>
      </c>
      <c r="K39" s="117">
        <f t="shared" si="10"/>
        <v>0.69811341277699213</v>
      </c>
      <c r="L39" s="117">
        <f t="shared" si="10"/>
        <v>30.501294467513123</v>
      </c>
      <c r="M39" s="117">
        <f t="shared" si="10"/>
        <v>18.811840740481536</v>
      </c>
      <c r="N39" s="117">
        <f t="shared" si="10"/>
        <v>0.82592060743009332</v>
      </c>
      <c r="O39" s="117">
        <f t="shared" si="10"/>
        <v>0</v>
      </c>
      <c r="P39" s="117">
        <f t="shared" si="10"/>
        <v>0</v>
      </c>
      <c r="Q39" s="117">
        <f t="shared" si="10"/>
        <v>0</v>
      </c>
      <c r="R39" s="117">
        <f t="shared" si="10"/>
        <v>0</v>
      </c>
      <c r="S39" s="117">
        <f t="shared" si="10"/>
        <v>0</v>
      </c>
      <c r="T39" s="117">
        <f t="shared" si="10"/>
        <v>0</v>
      </c>
      <c r="U39" s="117">
        <f t="shared" si="10"/>
        <v>0</v>
      </c>
      <c r="V39" s="118">
        <f t="shared" si="10"/>
        <v>0</v>
      </c>
    </row>
    <row r="40" spans="1:22" x14ac:dyDescent="0.25">
      <c r="A40" s="8"/>
    </row>
    <row r="41" spans="1:22" x14ac:dyDescent="0.25">
      <c r="A41" s="8"/>
      <c r="C41" s="89"/>
    </row>
    <row r="42" spans="1:22" x14ac:dyDescent="0.25">
      <c r="A42" s="8"/>
    </row>
    <row r="43" spans="1:22" x14ac:dyDescent="0.25">
      <c r="A43" s="8"/>
    </row>
    <row r="44" spans="1:22" x14ac:dyDescent="0.25">
      <c r="A44" s="8"/>
    </row>
    <row r="45" spans="1:22" x14ac:dyDescent="0.25">
      <c r="A45" s="8"/>
    </row>
    <row r="46" spans="1:22" x14ac:dyDescent="0.25">
      <c r="A46" s="8"/>
    </row>
    <row r="47" spans="1:22" x14ac:dyDescent="0.25">
      <c r="A47" s="8"/>
    </row>
    <row r="48" spans="1:22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Q178"/>
  <sheetViews>
    <sheetView workbookViewId="0"/>
  </sheetViews>
  <sheetFormatPr defaultColWidth="8.7109375" defaultRowHeight="15" x14ac:dyDescent="0.25"/>
  <cols>
    <col min="1" max="1" width="8.7109375" style="3"/>
    <col min="2" max="2" width="8.7109375" style="8"/>
    <col min="3" max="3" width="53.85546875" style="3" bestFit="1" customWidth="1"/>
    <col min="4" max="4" width="12.5703125" style="3" customWidth="1"/>
    <col min="5" max="5" width="6.42578125" style="8" customWidth="1"/>
    <col min="6" max="15" width="14.5703125" style="3" customWidth="1"/>
    <col min="16" max="16384" width="8.7109375" style="3"/>
  </cols>
  <sheetData>
    <row r="1" spans="1:17" x14ac:dyDescent="0.25">
      <c r="A1" s="15" t="s">
        <v>657</v>
      </c>
      <c r="B1" s="7"/>
    </row>
    <row r="2" spans="1:17" x14ac:dyDescent="0.25">
      <c r="A2" s="15" t="s">
        <v>666</v>
      </c>
      <c r="B2" s="7"/>
    </row>
    <row r="4" spans="1:17" x14ac:dyDescent="0.25">
      <c r="A4" s="8" t="s">
        <v>0</v>
      </c>
      <c r="B4" s="8" t="s">
        <v>4</v>
      </c>
      <c r="C4" s="8"/>
      <c r="D4" s="8"/>
      <c r="F4" s="8"/>
      <c r="G4" s="8"/>
      <c r="H4" s="8"/>
      <c r="I4" s="8"/>
      <c r="J4" s="8"/>
    </row>
    <row r="5" spans="1:17" x14ac:dyDescent="0.25">
      <c r="A5" s="9" t="s">
        <v>1</v>
      </c>
      <c r="B5" s="9" t="s">
        <v>3</v>
      </c>
      <c r="C5" s="9" t="s">
        <v>2</v>
      </c>
      <c r="D5" s="9"/>
      <c r="E5" s="9"/>
      <c r="F5" s="9" t="s">
        <v>8</v>
      </c>
      <c r="G5" s="9" t="str">
        <f>'Table of Classifiers'!E5</f>
        <v>Consumer</v>
      </c>
      <c r="H5" s="9" t="str">
        <f>'Table of Classifiers'!F5</f>
        <v>Demand</v>
      </c>
      <c r="I5" s="9" t="str">
        <f>'Table of Classifiers'!G5</f>
        <v>Energy</v>
      </c>
      <c r="J5" s="9" t="str">
        <f>'Table of Classifiers'!H5</f>
        <v>Revenue</v>
      </c>
      <c r="K5" s="9" t="str">
        <f>'Table of Classifiers'!I5</f>
        <v>Lights</v>
      </c>
      <c r="L5" s="9" t="str">
        <f>'Table of Classifiers'!J5</f>
        <v>na</v>
      </c>
      <c r="M5" s="9" t="str">
        <f>'Table of Classifiers'!K5</f>
        <v>na</v>
      </c>
      <c r="N5" s="9" t="str">
        <f>'Table of Classifiers'!L5</f>
        <v>na</v>
      </c>
      <c r="O5" s="9" t="str">
        <f>'Table of Classifiers'!M5</f>
        <v>na</v>
      </c>
    </row>
    <row r="7" spans="1:17" x14ac:dyDescent="0.25">
      <c r="C7" s="6" t="s">
        <v>216</v>
      </c>
    </row>
    <row r="8" spans="1:17" x14ac:dyDescent="0.25">
      <c r="A8" s="8">
        <v>1</v>
      </c>
      <c r="B8" s="8">
        <v>535</v>
      </c>
      <c r="C8" s="3" t="s">
        <v>232</v>
      </c>
      <c r="E8" s="3"/>
      <c r="F8" s="63">
        <f>SUM(G8:O8)</f>
        <v>4219243.7300000004</v>
      </c>
      <c r="G8" s="63">
        <f>'Class Expense - Elec'!G8+'Class Expense - PRP'!G8</f>
        <v>0</v>
      </c>
      <c r="H8" s="63">
        <f>'Class Expense - Elec'!H8+'Class Expense - PRP'!H8</f>
        <v>4219243.7300000004</v>
      </c>
      <c r="I8" s="63">
        <f>'Class Expense - Elec'!I8+'Class Expense - PRP'!I8</f>
        <v>0</v>
      </c>
      <c r="J8" s="63">
        <f>'Class Expense - Elec'!J8+'Class Expense - PRP'!J8</f>
        <v>0</v>
      </c>
      <c r="K8" s="63">
        <f>'Class Expense - Elec'!K8+'Class Expense - PRP'!K8</f>
        <v>0</v>
      </c>
      <c r="L8" s="63">
        <f>'Class Expense - Elec'!L8+'Class Expense - PRP'!L8</f>
        <v>0</v>
      </c>
      <c r="M8" s="63">
        <f>'Class Expense - Elec'!M8+'Class Expense - PRP'!M8</f>
        <v>0</v>
      </c>
      <c r="N8" s="63">
        <f>'Class Expense - Elec'!N8+'Class Expense - PRP'!N8</f>
        <v>0</v>
      </c>
      <c r="O8" s="63">
        <f>'Class Expense - Elec'!O8+'Class Expense - PRP'!O8</f>
        <v>0</v>
      </c>
      <c r="Q8" s="61"/>
    </row>
    <row r="9" spans="1:17" x14ac:dyDescent="0.25">
      <c r="A9" s="8">
        <f>A8+1</f>
        <v>2</v>
      </c>
      <c r="B9" s="8">
        <v>536</v>
      </c>
      <c r="C9" s="3" t="s">
        <v>217</v>
      </c>
      <c r="E9" s="3"/>
      <c r="F9" s="63">
        <f t="shared" ref="F9:F13" si="0">SUM(G9:O9)</f>
        <v>3361162.02</v>
      </c>
      <c r="G9" s="63">
        <f>'Class Expense - Elec'!G9+'Class Expense - PRP'!G9</f>
        <v>0</v>
      </c>
      <c r="H9" s="63">
        <f>'Class Expense - Elec'!H9+'Class Expense - PRP'!H9</f>
        <v>3361162.02</v>
      </c>
      <c r="I9" s="63">
        <f>'Class Expense - Elec'!I9+'Class Expense - PRP'!I9</f>
        <v>0</v>
      </c>
      <c r="J9" s="63">
        <f>'Class Expense - Elec'!J9+'Class Expense - PRP'!J9</f>
        <v>0</v>
      </c>
      <c r="K9" s="63">
        <f>'Class Expense - Elec'!K9+'Class Expense - PRP'!K9</f>
        <v>0</v>
      </c>
      <c r="L9" s="63">
        <f>'Class Expense - Elec'!L9+'Class Expense - PRP'!L9</f>
        <v>0</v>
      </c>
      <c r="M9" s="63">
        <f>'Class Expense - Elec'!M9+'Class Expense - PRP'!M9</f>
        <v>0</v>
      </c>
      <c r="N9" s="63">
        <f>'Class Expense - Elec'!N9+'Class Expense - PRP'!N9</f>
        <v>0</v>
      </c>
      <c r="O9" s="63">
        <f>'Class Expense - Elec'!O9+'Class Expense - PRP'!O9</f>
        <v>0</v>
      </c>
      <c r="Q9" s="61"/>
    </row>
    <row r="10" spans="1:17" x14ac:dyDescent="0.25">
      <c r="A10" s="8">
        <f t="shared" ref="A10:A14" si="1">A9+1</f>
        <v>3</v>
      </c>
      <c r="B10" s="8">
        <v>537</v>
      </c>
      <c r="C10" s="23" t="s">
        <v>227</v>
      </c>
      <c r="E10" s="3"/>
      <c r="F10" s="63">
        <f t="shared" si="0"/>
        <v>1776763.64</v>
      </c>
      <c r="G10" s="63">
        <f>'Class Expense - Elec'!G10+'Class Expense - PRP'!G10</f>
        <v>0</v>
      </c>
      <c r="H10" s="63">
        <f>'Class Expense - Elec'!H10+'Class Expense - PRP'!H10</f>
        <v>1776763.64</v>
      </c>
      <c r="I10" s="63">
        <f>'Class Expense - Elec'!I10+'Class Expense - PRP'!I10</f>
        <v>0</v>
      </c>
      <c r="J10" s="63">
        <f>'Class Expense - Elec'!J10+'Class Expense - PRP'!J10</f>
        <v>0</v>
      </c>
      <c r="K10" s="63">
        <f>'Class Expense - Elec'!K10+'Class Expense - PRP'!K10</f>
        <v>0</v>
      </c>
      <c r="L10" s="63">
        <f>'Class Expense - Elec'!L10+'Class Expense - PRP'!L10</f>
        <v>0</v>
      </c>
      <c r="M10" s="63">
        <f>'Class Expense - Elec'!M10+'Class Expense - PRP'!M10</f>
        <v>0</v>
      </c>
      <c r="N10" s="63">
        <f>'Class Expense - Elec'!N10+'Class Expense - PRP'!N10</f>
        <v>0</v>
      </c>
      <c r="O10" s="63">
        <f>'Class Expense - Elec'!O10+'Class Expense - PRP'!O10</f>
        <v>0</v>
      </c>
      <c r="Q10" s="61"/>
    </row>
    <row r="11" spans="1:17" x14ac:dyDescent="0.25">
      <c r="A11" s="8">
        <f t="shared" si="1"/>
        <v>4</v>
      </c>
      <c r="B11" s="8">
        <v>538</v>
      </c>
      <c r="C11" s="23" t="s">
        <v>228</v>
      </c>
      <c r="E11" s="3"/>
      <c r="F11" s="63">
        <f t="shared" si="0"/>
        <v>53138.58</v>
      </c>
      <c r="G11" s="63">
        <f>'Class Expense - Elec'!G11+'Class Expense - PRP'!G11</f>
        <v>0</v>
      </c>
      <c r="H11" s="63">
        <f>'Class Expense - Elec'!H11+'Class Expense - PRP'!H11</f>
        <v>24619.430000000015</v>
      </c>
      <c r="I11" s="63">
        <f>'Class Expense - Elec'!I11+'Class Expense - PRP'!I11</f>
        <v>28519.149999999987</v>
      </c>
      <c r="J11" s="63">
        <f>'Class Expense - Elec'!J11+'Class Expense - PRP'!J11</f>
        <v>0</v>
      </c>
      <c r="K11" s="63">
        <f>'Class Expense - Elec'!K11+'Class Expense - PRP'!K11</f>
        <v>0</v>
      </c>
      <c r="L11" s="63">
        <f>'Class Expense - Elec'!L11+'Class Expense - PRP'!L11</f>
        <v>0</v>
      </c>
      <c r="M11" s="63">
        <f>'Class Expense - Elec'!M11+'Class Expense - PRP'!M11</f>
        <v>0</v>
      </c>
      <c r="N11" s="63">
        <f>'Class Expense - Elec'!N11+'Class Expense - PRP'!N11</f>
        <v>0</v>
      </c>
      <c r="O11" s="63">
        <f>'Class Expense - Elec'!O11+'Class Expense - PRP'!O11</f>
        <v>0</v>
      </c>
      <c r="Q11" s="61"/>
    </row>
    <row r="12" spans="1:17" x14ac:dyDescent="0.25">
      <c r="A12" s="8">
        <f t="shared" si="1"/>
        <v>5</v>
      </c>
      <c r="B12" s="8">
        <v>539</v>
      </c>
      <c r="C12" s="23" t="s">
        <v>229</v>
      </c>
      <c r="E12" s="3"/>
      <c r="F12" s="63">
        <f t="shared" si="0"/>
        <v>6618470.46</v>
      </c>
      <c r="G12" s="63">
        <f>'Class Expense - Elec'!G12+'Class Expense - PRP'!G12</f>
        <v>0</v>
      </c>
      <c r="H12" s="63">
        <f>'Class Expense - Elec'!H12+'Class Expense - PRP'!H12</f>
        <v>6618470.46</v>
      </c>
      <c r="I12" s="63">
        <f>'Class Expense - Elec'!I12+'Class Expense - PRP'!I12</f>
        <v>0</v>
      </c>
      <c r="J12" s="63">
        <f>'Class Expense - Elec'!J12+'Class Expense - PRP'!J12</f>
        <v>0</v>
      </c>
      <c r="K12" s="63">
        <f>'Class Expense - Elec'!K12+'Class Expense - PRP'!K12</f>
        <v>0</v>
      </c>
      <c r="L12" s="63">
        <f>'Class Expense - Elec'!L12+'Class Expense - PRP'!L12</f>
        <v>0</v>
      </c>
      <c r="M12" s="63">
        <f>'Class Expense - Elec'!M12+'Class Expense - PRP'!M12</f>
        <v>0</v>
      </c>
      <c r="N12" s="63">
        <f>'Class Expense - Elec'!N12+'Class Expense - PRP'!N12</f>
        <v>0</v>
      </c>
      <c r="O12" s="63">
        <f>'Class Expense - Elec'!O12+'Class Expense - PRP'!O12</f>
        <v>0</v>
      </c>
      <c r="Q12" s="61"/>
    </row>
    <row r="13" spans="1:17" x14ac:dyDescent="0.25">
      <c r="A13" s="8">
        <f t="shared" si="1"/>
        <v>6</v>
      </c>
      <c r="B13" s="8">
        <v>540</v>
      </c>
      <c r="C13" s="3" t="s">
        <v>218</v>
      </c>
      <c r="E13" s="3"/>
      <c r="F13" s="63">
        <f t="shared" si="0"/>
        <v>127623.79</v>
      </c>
      <c r="G13" s="63">
        <f>'Class Expense - Elec'!G13+'Class Expense - PRP'!G13</f>
        <v>0</v>
      </c>
      <c r="H13" s="63">
        <f>'Class Expense - Elec'!H13+'Class Expense - PRP'!H13</f>
        <v>127623.79</v>
      </c>
      <c r="I13" s="63">
        <f>'Class Expense - Elec'!I13+'Class Expense - PRP'!I13</f>
        <v>0</v>
      </c>
      <c r="J13" s="63">
        <f>'Class Expense - Elec'!J13+'Class Expense - PRP'!J13</f>
        <v>0</v>
      </c>
      <c r="K13" s="63">
        <f>'Class Expense - Elec'!K13+'Class Expense - PRP'!K13</f>
        <v>0</v>
      </c>
      <c r="L13" s="63">
        <f>'Class Expense - Elec'!L13+'Class Expense - PRP'!L13</f>
        <v>0</v>
      </c>
      <c r="M13" s="63">
        <f>'Class Expense - Elec'!M13+'Class Expense - PRP'!M13</f>
        <v>0</v>
      </c>
      <c r="N13" s="63">
        <f>'Class Expense - Elec'!N13+'Class Expense - PRP'!N13</f>
        <v>0</v>
      </c>
      <c r="O13" s="63">
        <f>'Class Expense - Elec'!O13+'Class Expense - PRP'!O13</f>
        <v>0</v>
      </c>
      <c r="Q13" s="61"/>
    </row>
    <row r="14" spans="1:17" x14ac:dyDescent="0.25">
      <c r="A14" s="8">
        <f t="shared" si="1"/>
        <v>7</v>
      </c>
      <c r="C14" s="14" t="s">
        <v>219</v>
      </c>
      <c r="E14" s="3"/>
      <c r="F14" s="64">
        <f>SUM(F8:F13)</f>
        <v>16156402.219999999</v>
      </c>
      <c r="G14" s="64">
        <f t="shared" ref="G14:O14" si="2">SUM(G8:G13)</f>
        <v>0</v>
      </c>
      <c r="H14" s="64">
        <f t="shared" si="2"/>
        <v>16127883.07</v>
      </c>
      <c r="I14" s="64">
        <f t="shared" si="2"/>
        <v>28519.149999999987</v>
      </c>
      <c r="J14" s="64">
        <f t="shared" si="2"/>
        <v>0</v>
      </c>
      <c r="K14" s="64">
        <f t="shared" si="2"/>
        <v>0</v>
      </c>
      <c r="L14" s="64">
        <f t="shared" si="2"/>
        <v>0</v>
      </c>
      <c r="M14" s="64">
        <f t="shared" si="2"/>
        <v>0</v>
      </c>
      <c r="N14" s="64">
        <f t="shared" si="2"/>
        <v>0</v>
      </c>
      <c r="O14" s="64">
        <f t="shared" si="2"/>
        <v>0</v>
      </c>
    </row>
    <row r="15" spans="1:17" x14ac:dyDescent="0.25">
      <c r="E15" s="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7" x14ac:dyDescent="0.25">
      <c r="C16" s="15" t="s">
        <v>220</v>
      </c>
      <c r="E16" s="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7" x14ac:dyDescent="0.25">
      <c r="A17" s="8">
        <f>A14+1</f>
        <v>8</v>
      </c>
      <c r="B17" s="8">
        <v>541</v>
      </c>
      <c r="C17" s="23" t="s">
        <v>221</v>
      </c>
      <c r="E17" s="3"/>
      <c r="F17" s="63">
        <f>SUM(G17:O17)</f>
        <v>3297121.73</v>
      </c>
      <c r="G17" s="63">
        <f>'Class Expense - Elec'!G17+'Class Expense - PRP'!G17</f>
        <v>0</v>
      </c>
      <c r="H17" s="63">
        <f>'Class Expense - Elec'!H17+'Class Expense - PRP'!H17</f>
        <v>3297121.73</v>
      </c>
      <c r="I17" s="63">
        <f>'Class Expense - Elec'!I17+'Class Expense - PRP'!I17</f>
        <v>0</v>
      </c>
      <c r="J17" s="63">
        <f>'Class Expense - Elec'!J17+'Class Expense - PRP'!J17</f>
        <v>0</v>
      </c>
      <c r="K17" s="63">
        <f>'Class Expense - Elec'!K17+'Class Expense - PRP'!K17</f>
        <v>0</v>
      </c>
      <c r="L17" s="63">
        <f>'Class Expense - Elec'!L17+'Class Expense - PRP'!L17</f>
        <v>0</v>
      </c>
      <c r="M17" s="63">
        <f>'Class Expense - Elec'!M17+'Class Expense - PRP'!M17</f>
        <v>0</v>
      </c>
      <c r="N17" s="63">
        <f>'Class Expense - Elec'!N17+'Class Expense - PRP'!N17</f>
        <v>0</v>
      </c>
      <c r="O17" s="63">
        <f>'Class Expense - Elec'!O17+'Class Expense - PRP'!O17</f>
        <v>0</v>
      </c>
      <c r="Q17" s="61"/>
    </row>
    <row r="18" spans="1:17" x14ac:dyDescent="0.25">
      <c r="A18" s="8">
        <f>A17+1</f>
        <v>9</v>
      </c>
      <c r="B18" s="8">
        <v>542</v>
      </c>
      <c r="C18" s="23" t="s">
        <v>222</v>
      </c>
      <c r="E18" s="3"/>
      <c r="F18" s="63">
        <f t="shared" ref="F18:F21" si="3">SUM(G18:O18)</f>
        <v>78603.890000000014</v>
      </c>
      <c r="G18" s="63">
        <f>'Class Expense - Elec'!G18+'Class Expense - PRP'!G18</f>
        <v>0</v>
      </c>
      <c r="H18" s="63">
        <f>'Class Expense - Elec'!H18+'Class Expense - PRP'!H18</f>
        <v>64882.44000000001</v>
      </c>
      <c r="I18" s="63">
        <f>'Class Expense - Elec'!I18+'Class Expense - PRP'!I18</f>
        <v>13721.450000000004</v>
      </c>
      <c r="J18" s="63">
        <f>'Class Expense - Elec'!J18+'Class Expense - PRP'!J18</f>
        <v>0</v>
      </c>
      <c r="K18" s="63">
        <f>'Class Expense - Elec'!K18+'Class Expense - PRP'!K18</f>
        <v>0</v>
      </c>
      <c r="L18" s="63">
        <f>'Class Expense - Elec'!L18+'Class Expense - PRP'!L18</f>
        <v>0</v>
      </c>
      <c r="M18" s="63">
        <f>'Class Expense - Elec'!M18+'Class Expense - PRP'!M18</f>
        <v>0</v>
      </c>
      <c r="N18" s="63">
        <f>'Class Expense - Elec'!N18+'Class Expense - PRP'!N18</f>
        <v>0</v>
      </c>
      <c r="O18" s="63">
        <f>'Class Expense - Elec'!O18+'Class Expense - PRP'!O18</f>
        <v>0</v>
      </c>
      <c r="Q18" s="61"/>
    </row>
    <row r="19" spans="1:17" x14ac:dyDescent="0.25">
      <c r="A19" s="8">
        <f t="shared" ref="A19:A22" si="4">A18+1</f>
        <v>10</v>
      </c>
      <c r="B19" s="8">
        <v>543</v>
      </c>
      <c r="C19" s="23" t="s">
        <v>223</v>
      </c>
      <c r="E19" s="3"/>
      <c r="F19" s="63">
        <f t="shared" si="3"/>
        <v>2177603.4900000002</v>
      </c>
      <c r="G19" s="63">
        <f>'Class Expense - Elec'!G19+'Class Expense - PRP'!G19</f>
        <v>0</v>
      </c>
      <c r="H19" s="63">
        <f>'Class Expense - Elec'!H19+'Class Expense - PRP'!H19</f>
        <v>1410926.3000000007</v>
      </c>
      <c r="I19" s="63">
        <f>'Class Expense - Elec'!I19+'Class Expense - PRP'!I19</f>
        <v>766677.18999999948</v>
      </c>
      <c r="J19" s="63">
        <f>'Class Expense - Elec'!J19+'Class Expense - PRP'!J19</f>
        <v>0</v>
      </c>
      <c r="K19" s="63">
        <f>'Class Expense - Elec'!K19+'Class Expense - PRP'!K19</f>
        <v>0</v>
      </c>
      <c r="L19" s="63">
        <f>'Class Expense - Elec'!L19+'Class Expense - PRP'!L19</f>
        <v>0</v>
      </c>
      <c r="M19" s="63">
        <f>'Class Expense - Elec'!M19+'Class Expense - PRP'!M19</f>
        <v>0</v>
      </c>
      <c r="N19" s="63">
        <f>'Class Expense - Elec'!N19+'Class Expense - PRP'!N19</f>
        <v>0</v>
      </c>
      <c r="O19" s="63">
        <f>'Class Expense - Elec'!O19+'Class Expense - PRP'!O19</f>
        <v>0</v>
      </c>
      <c r="Q19" s="61"/>
    </row>
    <row r="20" spans="1:17" x14ac:dyDescent="0.25">
      <c r="A20" s="8">
        <f t="shared" si="4"/>
        <v>11</v>
      </c>
      <c r="B20" s="8">
        <v>544</v>
      </c>
      <c r="C20" s="23" t="s">
        <v>224</v>
      </c>
      <c r="E20" s="3"/>
      <c r="F20" s="63">
        <f t="shared" si="3"/>
        <v>8778425.8699999992</v>
      </c>
      <c r="G20" s="63">
        <f>'Class Expense - Elec'!G20+'Class Expense - PRP'!G20</f>
        <v>0</v>
      </c>
      <c r="H20" s="63">
        <f>'Class Expense - Elec'!H20+'Class Expense - PRP'!H20</f>
        <v>7126869.1299999952</v>
      </c>
      <c r="I20" s="63">
        <f>'Class Expense - Elec'!I20+'Class Expense - PRP'!I20</f>
        <v>1651556.7400000042</v>
      </c>
      <c r="J20" s="63">
        <f>'Class Expense - Elec'!J20+'Class Expense - PRP'!J20</f>
        <v>0</v>
      </c>
      <c r="K20" s="63">
        <f>'Class Expense - Elec'!K20+'Class Expense - PRP'!K20</f>
        <v>0</v>
      </c>
      <c r="L20" s="63">
        <f>'Class Expense - Elec'!L20+'Class Expense - PRP'!L20</f>
        <v>0</v>
      </c>
      <c r="M20" s="63">
        <f>'Class Expense - Elec'!M20+'Class Expense - PRP'!M20</f>
        <v>0</v>
      </c>
      <c r="N20" s="63">
        <f>'Class Expense - Elec'!N20+'Class Expense - PRP'!N20</f>
        <v>0</v>
      </c>
      <c r="O20" s="63">
        <f>'Class Expense - Elec'!O20+'Class Expense - PRP'!O20</f>
        <v>0</v>
      </c>
      <c r="Q20" s="61"/>
    </row>
    <row r="21" spans="1:17" x14ac:dyDescent="0.25">
      <c r="A21" s="8">
        <f t="shared" si="4"/>
        <v>12</v>
      </c>
      <c r="B21" s="8">
        <v>545</v>
      </c>
      <c r="C21" s="23" t="s">
        <v>225</v>
      </c>
      <c r="E21" s="3"/>
      <c r="F21" s="63">
        <f t="shared" si="3"/>
        <v>19393909.280000001</v>
      </c>
      <c r="G21" s="63">
        <f>'Class Expense - Elec'!G21+'Class Expense - PRP'!G21</f>
        <v>0</v>
      </c>
      <c r="H21" s="63">
        <f>'Class Expense - Elec'!H21+'Class Expense - PRP'!H21</f>
        <v>6749783.6999999937</v>
      </c>
      <c r="I21" s="63">
        <f>'Class Expense - Elec'!I21+'Class Expense - PRP'!I21</f>
        <v>12644125.580000006</v>
      </c>
      <c r="J21" s="63">
        <f>'Class Expense - Elec'!J21+'Class Expense - PRP'!J21</f>
        <v>0</v>
      </c>
      <c r="K21" s="63">
        <f>'Class Expense - Elec'!K21+'Class Expense - PRP'!K21</f>
        <v>0</v>
      </c>
      <c r="L21" s="63">
        <f>'Class Expense - Elec'!L21+'Class Expense - PRP'!L21</f>
        <v>0</v>
      </c>
      <c r="M21" s="63">
        <f>'Class Expense - Elec'!M21+'Class Expense - PRP'!M21</f>
        <v>0</v>
      </c>
      <c r="N21" s="63">
        <f>'Class Expense - Elec'!N21+'Class Expense - PRP'!N21</f>
        <v>0</v>
      </c>
      <c r="O21" s="63">
        <f>'Class Expense - Elec'!O21+'Class Expense - PRP'!O21</f>
        <v>0</v>
      </c>
      <c r="Q21" s="61"/>
    </row>
    <row r="22" spans="1:17" x14ac:dyDescent="0.25">
      <c r="A22" s="8">
        <f t="shared" si="4"/>
        <v>13</v>
      </c>
      <c r="C22" s="13" t="s">
        <v>226</v>
      </c>
      <c r="E22" s="3"/>
      <c r="F22" s="64">
        <f>SUM(F17:F21)</f>
        <v>33725664.260000005</v>
      </c>
      <c r="G22" s="64">
        <f t="shared" ref="G22:O22" si="5">SUM(G17:G21)</f>
        <v>0</v>
      </c>
      <c r="H22" s="64">
        <f t="shared" si="5"/>
        <v>18649583.29999999</v>
      </c>
      <c r="I22" s="64">
        <f t="shared" si="5"/>
        <v>15076080.960000008</v>
      </c>
      <c r="J22" s="64">
        <f t="shared" si="5"/>
        <v>0</v>
      </c>
      <c r="K22" s="64">
        <f t="shared" si="5"/>
        <v>0</v>
      </c>
      <c r="L22" s="64">
        <f t="shared" si="5"/>
        <v>0</v>
      </c>
      <c r="M22" s="64">
        <f t="shared" si="5"/>
        <v>0</v>
      </c>
      <c r="N22" s="64">
        <f t="shared" si="5"/>
        <v>0</v>
      </c>
      <c r="O22" s="64">
        <f t="shared" si="5"/>
        <v>0</v>
      </c>
    </row>
    <row r="23" spans="1:17" x14ac:dyDescent="0.25">
      <c r="A23" s="8"/>
      <c r="E23" s="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7" x14ac:dyDescent="0.25">
      <c r="A24" s="8"/>
      <c r="C24" s="6" t="s">
        <v>230</v>
      </c>
      <c r="E24" s="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7" x14ac:dyDescent="0.25">
      <c r="A25" s="8">
        <f>A22+1</f>
        <v>14</v>
      </c>
      <c r="B25" s="8">
        <v>546</v>
      </c>
      <c r="C25" s="3" t="s">
        <v>232</v>
      </c>
      <c r="E25" s="3"/>
      <c r="F25" s="63">
        <f t="shared" ref="F25:F29" si="6">SUM(G25:O25)</f>
        <v>0</v>
      </c>
      <c r="G25" s="63">
        <f>'Class Expense - Elec'!G25+'Class Expense - PRP'!G25</f>
        <v>0</v>
      </c>
      <c r="H25" s="63">
        <f>'Class Expense - Elec'!H25+'Class Expense - PRP'!H25</f>
        <v>0</v>
      </c>
      <c r="I25" s="63">
        <f>'Class Expense - Elec'!I25+'Class Expense - PRP'!I25</f>
        <v>0</v>
      </c>
      <c r="J25" s="63">
        <f>'Class Expense - Elec'!J25+'Class Expense - PRP'!J25</f>
        <v>0</v>
      </c>
      <c r="K25" s="63">
        <f>'Class Expense - Elec'!K25+'Class Expense - PRP'!K25</f>
        <v>0</v>
      </c>
      <c r="L25" s="63">
        <f>'Class Expense - Elec'!L25+'Class Expense - PRP'!L25</f>
        <v>0</v>
      </c>
      <c r="M25" s="63">
        <f>'Class Expense - Elec'!M25+'Class Expense - PRP'!M25</f>
        <v>0</v>
      </c>
      <c r="N25" s="63">
        <f>'Class Expense - Elec'!N25+'Class Expense - PRP'!N25</f>
        <v>0</v>
      </c>
      <c r="O25" s="63">
        <f>'Class Expense - Elec'!O25+'Class Expense - PRP'!O25</f>
        <v>0</v>
      </c>
      <c r="Q25" s="61"/>
    </row>
    <row r="26" spans="1:17" x14ac:dyDescent="0.25">
      <c r="A26" s="8">
        <f>A25+1</f>
        <v>15</v>
      </c>
      <c r="B26" s="8">
        <v>547</v>
      </c>
      <c r="C26" s="3" t="s">
        <v>233</v>
      </c>
      <c r="E26" s="3"/>
      <c r="F26" s="63">
        <f t="shared" si="6"/>
        <v>0</v>
      </c>
      <c r="G26" s="63">
        <f>'Class Expense - Elec'!G26+'Class Expense - PRP'!G26</f>
        <v>0</v>
      </c>
      <c r="H26" s="63">
        <f>'Class Expense - Elec'!H26+'Class Expense - PRP'!H26</f>
        <v>0</v>
      </c>
      <c r="I26" s="63">
        <f>'Class Expense - Elec'!I26+'Class Expense - PRP'!I26</f>
        <v>0</v>
      </c>
      <c r="J26" s="63">
        <f>'Class Expense - Elec'!J26+'Class Expense - PRP'!J26</f>
        <v>0</v>
      </c>
      <c r="K26" s="63">
        <f>'Class Expense - Elec'!K26+'Class Expense - PRP'!K26</f>
        <v>0</v>
      </c>
      <c r="L26" s="63">
        <f>'Class Expense - Elec'!L26+'Class Expense - PRP'!L26</f>
        <v>0</v>
      </c>
      <c r="M26" s="63">
        <f>'Class Expense - Elec'!M26+'Class Expense - PRP'!M26</f>
        <v>0</v>
      </c>
      <c r="N26" s="63">
        <f>'Class Expense - Elec'!N26+'Class Expense - PRP'!N26</f>
        <v>0</v>
      </c>
      <c r="O26" s="63">
        <f>'Class Expense - Elec'!O26+'Class Expense - PRP'!O26</f>
        <v>0</v>
      </c>
      <c r="Q26" s="61"/>
    </row>
    <row r="27" spans="1:17" x14ac:dyDescent="0.25">
      <c r="A27" s="8">
        <f t="shared" ref="A27:A30" si="7">A26+1</f>
        <v>16</v>
      </c>
      <c r="B27" s="8">
        <v>548</v>
      </c>
      <c r="C27" s="23" t="s">
        <v>234</v>
      </c>
      <c r="E27" s="3"/>
      <c r="F27" s="63">
        <f t="shared" si="6"/>
        <v>0</v>
      </c>
      <c r="G27" s="63">
        <f>'Class Expense - Elec'!G27+'Class Expense - PRP'!G27</f>
        <v>0</v>
      </c>
      <c r="H27" s="63">
        <f>'Class Expense - Elec'!H27+'Class Expense - PRP'!H27</f>
        <v>0</v>
      </c>
      <c r="I27" s="63">
        <f>'Class Expense - Elec'!I27+'Class Expense - PRP'!I27</f>
        <v>0</v>
      </c>
      <c r="J27" s="63">
        <f>'Class Expense - Elec'!J27+'Class Expense - PRP'!J27</f>
        <v>0</v>
      </c>
      <c r="K27" s="63">
        <f>'Class Expense - Elec'!K27+'Class Expense - PRP'!K27</f>
        <v>0</v>
      </c>
      <c r="L27" s="63">
        <f>'Class Expense - Elec'!L27+'Class Expense - PRP'!L27</f>
        <v>0</v>
      </c>
      <c r="M27" s="63">
        <f>'Class Expense - Elec'!M27+'Class Expense - PRP'!M27</f>
        <v>0</v>
      </c>
      <c r="N27" s="63">
        <f>'Class Expense - Elec'!N27+'Class Expense - PRP'!N27</f>
        <v>0</v>
      </c>
      <c r="O27" s="63">
        <f>'Class Expense - Elec'!O27+'Class Expense - PRP'!O27</f>
        <v>0</v>
      </c>
      <c r="Q27" s="61"/>
    </row>
    <row r="28" spans="1:17" x14ac:dyDescent="0.25">
      <c r="A28" s="8">
        <f t="shared" si="7"/>
        <v>17</v>
      </c>
      <c r="B28" s="8">
        <v>549</v>
      </c>
      <c r="C28" s="23" t="s">
        <v>235</v>
      </c>
      <c r="E28" s="3"/>
      <c r="F28" s="63">
        <f t="shared" si="6"/>
        <v>0</v>
      </c>
      <c r="G28" s="63">
        <f>'Class Expense - Elec'!G28+'Class Expense - PRP'!G28</f>
        <v>0</v>
      </c>
      <c r="H28" s="63">
        <f>'Class Expense - Elec'!H28+'Class Expense - PRP'!H28</f>
        <v>0</v>
      </c>
      <c r="I28" s="63">
        <f>'Class Expense - Elec'!I28+'Class Expense - PRP'!I28</f>
        <v>0</v>
      </c>
      <c r="J28" s="63">
        <f>'Class Expense - Elec'!J28+'Class Expense - PRP'!J28</f>
        <v>0</v>
      </c>
      <c r="K28" s="63">
        <f>'Class Expense - Elec'!K28+'Class Expense - PRP'!K28</f>
        <v>0</v>
      </c>
      <c r="L28" s="63">
        <f>'Class Expense - Elec'!L28+'Class Expense - PRP'!L28</f>
        <v>0</v>
      </c>
      <c r="M28" s="63">
        <f>'Class Expense - Elec'!M28+'Class Expense - PRP'!M28</f>
        <v>0</v>
      </c>
      <c r="N28" s="63">
        <f>'Class Expense - Elec'!N28+'Class Expense - PRP'!N28</f>
        <v>0</v>
      </c>
      <c r="O28" s="63">
        <f>'Class Expense - Elec'!O28+'Class Expense - PRP'!O28</f>
        <v>0</v>
      </c>
      <c r="Q28" s="61"/>
    </row>
    <row r="29" spans="1:17" x14ac:dyDescent="0.25">
      <c r="A29" s="8">
        <f t="shared" si="7"/>
        <v>18</v>
      </c>
      <c r="B29" s="8">
        <v>550</v>
      </c>
      <c r="C29" s="3" t="s">
        <v>218</v>
      </c>
      <c r="E29" s="3"/>
      <c r="F29" s="63">
        <f t="shared" si="6"/>
        <v>0</v>
      </c>
      <c r="G29" s="63">
        <f>'Class Expense - Elec'!G29+'Class Expense - PRP'!G29</f>
        <v>0</v>
      </c>
      <c r="H29" s="63">
        <f>'Class Expense - Elec'!H29+'Class Expense - PRP'!H29</f>
        <v>0</v>
      </c>
      <c r="I29" s="63">
        <f>'Class Expense - Elec'!I29+'Class Expense - PRP'!I29</f>
        <v>0</v>
      </c>
      <c r="J29" s="63">
        <f>'Class Expense - Elec'!J29+'Class Expense - PRP'!J29</f>
        <v>0</v>
      </c>
      <c r="K29" s="63">
        <f>'Class Expense - Elec'!K29+'Class Expense - PRP'!K29</f>
        <v>0</v>
      </c>
      <c r="L29" s="63">
        <f>'Class Expense - Elec'!L29+'Class Expense - PRP'!L29</f>
        <v>0</v>
      </c>
      <c r="M29" s="63">
        <f>'Class Expense - Elec'!M29+'Class Expense - PRP'!M29</f>
        <v>0</v>
      </c>
      <c r="N29" s="63">
        <f>'Class Expense - Elec'!N29+'Class Expense - PRP'!N29</f>
        <v>0</v>
      </c>
      <c r="O29" s="63">
        <f>'Class Expense - Elec'!O29+'Class Expense - PRP'!O29</f>
        <v>0</v>
      </c>
      <c r="Q29" s="61"/>
    </row>
    <row r="30" spans="1:17" x14ac:dyDescent="0.25">
      <c r="A30" s="8">
        <f t="shared" si="7"/>
        <v>19</v>
      </c>
      <c r="C30" s="14" t="s">
        <v>231</v>
      </c>
      <c r="E30" s="3"/>
      <c r="F30" s="64">
        <f>SUM(F25:F29)</f>
        <v>0</v>
      </c>
      <c r="G30" s="64">
        <f t="shared" ref="G30:O30" si="8">SUM(G25:G29)</f>
        <v>0</v>
      </c>
      <c r="H30" s="64">
        <f t="shared" si="8"/>
        <v>0</v>
      </c>
      <c r="I30" s="64">
        <f t="shared" si="8"/>
        <v>0</v>
      </c>
      <c r="J30" s="64">
        <f t="shared" si="8"/>
        <v>0</v>
      </c>
      <c r="K30" s="64">
        <f t="shared" si="8"/>
        <v>0</v>
      </c>
      <c r="L30" s="64">
        <f t="shared" si="8"/>
        <v>0</v>
      </c>
      <c r="M30" s="64">
        <f t="shared" si="8"/>
        <v>0</v>
      </c>
      <c r="N30" s="64">
        <f t="shared" si="8"/>
        <v>0</v>
      </c>
      <c r="O30" s="64">
        <f t="shared" si="8"/>
        <v>0</v>
      </c>
      <c r="Q30" s="61"/>
    </row>
    <row r="31" spans="1:17" x14ac:dyDescent="0.25">
      <c r="A31" s="8"/>
      <c r="E31" s="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7" x14ac:dyDescent="0.25">
      <c r="A32" s="8"/>
      <c r="C32" s="6" t="s">
        <v>230</v>
      </c>
      <c r="E32" s="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7" x14ac:dyDescent="0.25">
      <c r="A33" s="8">
        <f>A30+1</f>
        <v>20</v>
      </c>
      <c r="B33" s="8">
        <v>551</v>
      </c>
      <c r="C33" s="23" t="s">
        <v>221</v>
      </c>
      <c r="E33" s="3"/>
      <c r="F33" s="63">
        <f t="shared" ref="F33:F36" si="9">SUM(G33:O33)</f>
        <v>0</v>
      </c>
      <c r="G33" s="63">
        <f>'Class Expense - Elec'!G33+'Class Expense - PRP'!G33</f>
        <v>0</v>
      </c>
      <c r="H33" s="63">
        <f>'Class Expense - Elec'!H33+'Class Expense - PRP'!H33</f>
        <v>0</v>
      </c>
      <c r="I33" s="63">
        <f>'Class Expense - Elec'!I33+'Class Expense - PRP'!I33</f>
        <v>0</v>
      </c>
      <c r="J33" s="63">
        <f>'Class Expense - Elec'!J33+'Class Expense - PRP'!J33</f>
        <v>0</v>
      </c>
      <c r="K33" s="63">
        <f>'Class Expense - Elec'!K33+'Class Expense - PRP'!K33</f>
        <v>0</v>
      </c>
      <c r="L33" s="63">
        <f>'Class Expense - Elec'!L33+'Class Expense - PRP'!L33</f>
        <v>0</v>
      </c>
      <c r="M33" s="63">
        <f>'Class Expense - Elec'!M33+'Class Expense - PRP'!M33</f>
        <v>0</v>
      </c>
      <c r="N33" s="63">
        <f>'Class Expense - Elec'!N33+'Class Expense - PRP'!N33</f>
        <v>0</v>
      </c>
      <c r="O33" s="63">
        <f>'Class Expense - Elec'!O33+'Class Expense - PRP'!O33</f>
        <v>0</v>
      </c>
      <c r="Q33" s="61"/>
    </row>
    <row r="34" spans="1:17" x14ac:dyDescent="0.25">
      <c r="A34" s="8">
        <f>A33+1</f>
        <v>21</v>
      </c>
      <c r="B34" s="8">
        <v>552</v>
      </c>
      <c r="C34" s="23" t="s">
        <v>222</v>
      </c>
      <c r="E34" s="3"/>
      <c r="F34" s="63">
        <f t="shared" si="9"/>
        <v>0</v>
      </c>
      <c r="G34" s="63">
        <f>'Class Expense - Elec'!G34+'Class Expense - PRP'!G34</f>
        <v>0</v>
      </c>
      <c r="H34" s="63">
        <f>'Class Expense - Elec'!H34+'Class Expense - PRP'!H34</f>
        <v>0</v>
      </c>
      <c r="I34" s="63">
        <f>'Class Expense - Elec'!I34+'Class Expense - PRP'!I34</f>
        <v>0</v>
      </c>
      <c r="J34" s="63">
        <f>'Class Expense - Elec'!J34+'Class Expense - PRP'!J34</f>
        <v>0</v>
      </c>
      <c r="K34" s="63">
        <f>'Class Expense - Elec'!K34+'Class Expense - PRP'!K34</f>
        <v>0</v>
      </c>
      <c r="L34" s="63">
        <f>'Class Expense - Elec'!L34+'Class Expense - PRP'!L34</f>
        <v>0</v>
      </c>
      <c r="M34" s="63">
        <f>'Class Expense - Elec'!M34+'Class Expense - PRP'!M34</f>
        <v>0</v>
      </c>
      <c r="N34" s="63">
        <f>'Class Expense - Elec'!N34+'Class Expense - PRP'!N34</f>
        <v>0</v>
      </c>
      <c r="O34" s="63">
        <f>'Class Expense - Elec'!O34+'Class Expense - PRP'!O34</f>
        <v>0</v>
      </c>
      <c r="Q34" s="61"/>
    </row>
    <row r="35" spans="1:17" x14ac:dyDescent="0.25">
      <c r="A35" s="8">
        <f t="shared" ref="A35:A37" si="10">A34+1</f>
        <v>22</v>
      </c>
      <c r="B35" s="8">
        <v>553</v>
      </c>
      <c r="C35" s="23" t="s">
        <v>244</v>
      </c>
      <c r="E35" s="3"/>
      <c r="F35" s="63">
        <f t="shared" si="9"/>
        <v>0</v>
      </c>
      <c r="G35" s="63">
        <f>'Class Expense - Elec'!G35+'Class Expense - PRP'!G35</f>
        <v>0</v>
      </c>
      <c r="H35" s="63">
        <f>'Class Expense - Elec'!H35+'Class Expense - PRP'!H35</f>
        <v>0</v>
      </c>
      <c r="I35" s="63">
        <f>'Class Expense - Elec'!I35+'Class Expense - PRP'!I35</f>
        <v>0</v>
      </c>
      <c r="J35" s="63">
        <f>'Class Expense - Elec'!J35+'Class Expense - PRP'!J35</f>
        <v>0</v>
      </c>
      <c r="K35" s="63">
        <f>'Class Expense - Elec'!K35+'Class Expense - PRP'!K35</f>
        <v>0</v>
      </c>
      <c r="L35" s="63">
        <f>'Class Expense - Elec'!L35+'Class Expense - PRP'!L35</f>
        <v>0</v>
      </c>
      <c r="M35" s="63">
        <f>'Class Expense - Elec'!M35+'Class Expense - PRP'!M35</f>
        <v>0</v>
      </c>
      <c r="N35" s="63">
        <f>'Class Expense - Elec'!N35+'Class Expense - PRP'!N35</f>
        <v>0</v>
      </c>
      <c r="O35" s="63">
        <f>'Class Expense - Elec'!O35+'Class Expense - PRP'!O35</f>
        <v>0</v>
      </c>
      <c r="Q35" s="61"/>
    </row>
    <row r="36" spans="1:17" x14ac:dyDescent="0.25">
      <c r="A36" s="8">
        <f t="shared" si="10"/>
        <v>23</v>
      </c>
      <c r="B36" s="8">
        <v>554</v>
      </c>
      <c r="C36" s="23" t="s">
        <v>245</v>
      </c>
      <c r="E36" s="3"/>
      <c r="F36" s="63">
        <f t="shared" si="9"/>
        <v>0</v>
      </c>
      <c r="G36" s="63">
        <f>'Class Expense - Elec'!G36+'Class Expense - PRP'!G36</f>
        <v>0</v>
      </c>
      <c r="H36" s="63">
        <f>'Class Expense - Elec'!H36+'Class Expense - PRP'!H36</f>
        <v>0</v>
      </c>
      <c r="I36" s="63">
        <f>'Class Expense - Elec'!I36+'Class Expense - PRP'!I36</f>
        <v>0</v>
      </c>
      <c r="J36" s="63">
        <f>'Class Expense - Elec'!J36+'Class Expense - PRP'!J36</f>
        <v>0</v>
      </c>
      <c r="K36" s="63">
        <f>'Class Expense - Elec'!K36+'Class Expense - PRP'!K36</f>
        <v>0</v>
      </c>
      <c r="L36" s="63">
        <f>'Class Expense - Elec'!L36+'Class Expense - PRP'!L36</f>
        <v>0</v>
      </c>
      <c r="M36" s="63">
        <f>'Class Expense - Elec'!M36+'Class Expense - PRP'!M36</f>
        <v>0</v>
      </c>
      <c r="N36" s="63">
        <f>'Class Expense - Elec'!N36+'Class Expense - PRP'!N36</f>
        <v>0</v>
      </c>
      <c r="O36" s="63">
        <f>'Class Expense - Elec'!O36+'Class Expense - PRP'!O36</f>
        <v>0</v>
      </c>
      <c r="Q36" s="61"/>
    </row>
    <row r="37" spans="1:17" x14ac:dyDescent="0.25">
      <c r="A37" s="8">
        <f t="shared" si="10"/>
        <v>24</v>
      </c>
      <c r="C37" s="14" t="s">
        <v>236</v>
      </c>
      <c r="E37" s="3"/>
      <c r="F37" s="64">
        <f>SUM(F33:F36)</f>
        <v>0</v>
      </c>
      <c r="G37" s="64">
        <f t="shared" ref="G37:O37" si="11">SUM(G33:G36)</f>
        <v>0</v>
      </c>
      <c r="H37" s="64">
        <f t="shared" si="11"/>
        <v>0</v>
      </c>
      <c r="I37" s="64">
        <f t="shared" si="11"/>
        <v>0</v>
      </c>
      <c r="J37" s="64">
        <f t="shared" si="11"/>
        <v>0</v>
      </c>
      <c r="K37" s="64">
        <f t="shared" si="11"/>
        <v>0</v>
      </c>
      <c r="L37" s="64">
        <f t="shared" si="11"/>
        <v>0</v>
      </c>
      <c r="M37" s="64">
        <f t="shared" si="11"/>
        <v>0</v>
      </c>
      <c r="N37" s="64">
        <f t="shared" si="11"/>
        <v>0</v>
      </c>
      <c r="O37" s="64">
        <f t="shared" si="11"/>
        <v>0</v>
      </c>
    </row>
    <row r="38" spans="1:17" x14ac:dyDescent="0.25">
      <c r="A38" s="8"/>
      <c r="E38" s="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7" x14ac:dyDescent="0.25">
      <c r="A39" s="8"/>
      <c r="C39" s="6" t="s">
        <v>237</v>
      </c>
      <c r="E39" s="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7" x14ac:dyDescent="0.25">
      <c r="A40" s="8">
        <f>A37+1</f>
        <v>25</v>
      </c>
      <c r="B40" s="8">
        <v>555</v>
      </c>
      <c r="C40" s="23" t="s">
        <v>238</v>
      </c>
      <c r="E40" s="3"/>
      <c r="F40" s="63">
        <f t="shared" ref="F40:F42" si="12">SUM(G40:O40)</f>
        <v>0</v>
      </c>
      <c r="G40" s="63">
        <f>'Class Expense - Elec'!G40+'Class Expense - PRP'!G40</f>
        <v>0</v>
      </c>
      <c r="H40" s="63">
        <f>'Class Expense - Elec'!H40+'Class Expense - PRP'!H40</f>
        <v>0</v>
      </c>
      <c r="I40" s="63">
        <f>'Class Expense - Elec'!I40+'Class Expense - PRP'!I40</f>
        <v>0</v>
      </c>
      <c r="J40" s="63">
        <f>'Class Expense - Elec'!J40+'Class Expense - PRP'!J40</f>
        <v>0</v>
      </c>
      <c r="K40" s="63">
        <f>'Class Expense - Elec'!K40+'Class Expense - PRP'!K40</f>
        <v>0</v>
      </c>
      <c r="L40" s="63">
        <f>'Class Expense - Elec'!L40+'Class Expense - PRP'!L40</f>
        <v>0</v>
      </c>
      <c r="M40" s="63">
        <f>'Class Expense - Elec'!M40+'Class Expense - PRP'!M40</f>
        <v>0</v>
      </c>
      <c r="N40" s="63">
        <f>'Class Expense - Elec'!N40+'Class Expense - PRP'!N40</f>
        <v>0</v>
      </c>
      <c r="O40" s="63">
        <f>'Class Expense - Elec'!O40+'Class Expense - PRP'!O40</f>
        <v>0</v>
      </c>
    </row>
    <row r="41" spans="1:17" x14ac:dyDescent="0.25">
      <c r="A41" s="8">
        <f>A40+1</f>
        <v>26</v>
      </c>
      <c r="B41" s="8">
        <v>556</v>
      </c>
      <c r="C41" s="3" t="s">
        <v>239</v>
      </c>
      <c r="E41" s="3"/>
      <c r="F41" s="63">
        <f t="shared" si="12"/>
        <v>0</v>
      </c>
      <c r="G41" s="63">
        <f>'Class Expense - Elec'!G41+'Class Expense - PRP'!G41</f>
        <v>0</v>
      </c>
      <c r="H41" s="63">
        <f>'Class Expense - Elec'!H41+'Class Expense - PRP'!H41</f>
        <v>0</v>
      </c>
      <c r="I41" s="63">
        <f>'Class Expense - Elec'!I41+'Class Expense - PRP'!I41</f>
        <v>0</v>
      </c>
      <c r="J41" s="63">
        <f>'Class Expense - Elec'!J41+'Class Expense - PRP'!J41</f>
        <v>0</v>
      </c>
      <c r="K41" s="63">
        <f>'Class Expense - Elec'!K41+'Class Expense - PRP'!K41</f>
        <v>0</v>
      </c>
      <c r="L41" s="63">
        <f>'Class Expense - Elec'!L41+'Class Expense - PRP'!L41</f>
        <v>0</v>
      </c>
      <c r="M41" s="63">
        <f>'Class Expense - Elec'!M41+'Class Expense - PRP'!M41</f>
        <v>0</v>
      </c>
      <c r="N41" s="63">
        <f>'Class Expense - Elec'!N41+'Class Expense - PRP'!N41</f>
        <v>0</v>
      </c>
      <c r="O41" s="63">
        <f>'Class Expense - Elec'!O41+'Class Expense - PRP'!O41</f>
        <v>0</v>
      </c>
    </row>
    <row r="42" spans="1:17" x14ac:dyDescent="0.25">
      <c r="A42" s="8">
        <f t="shared" ref="A42:A43" si="13">A41+1</f>
        <v>27</v>
      </c>
      <c r="B42" s="8">
        <v>557</v>
      </c>
      <c r="C42" s="3" t="s">
        <v>240</v>
      </c>
      <c r="E42" s="3"/>
      <c r="F42" s="63">
        <f t="shared" si="12"/>
        <v>0</v>
      </c>
      <c r="G42" s="63">
        <f>'Class Expense - Elec'!G42+'Class Expense - PRP'!G42</f>
        <v>0</v>
      </c>
      <c r="H42" s="63">
        <f>'Class Expense - Elec'!H42+'Class Expense - PRP'!H42</f>
        <v>0</v>
      </c>
      <c r="I42" s="63">
        <f>'Class Expense - Elec'!I42+'Class Expense - PRP'!I42</f>
        <v>0</v>
      </c>
      <c r="J42" s="63">
        <f>'Class Expense - Elec'!J42+'Class Expense - PRP'!J42</f>
        <v>0</v>
      </c>
      <c r="K42" s="63">
        <f>'Class Expense - Elec'!K42+'Class Expense - PRP'!K42</f>
        <v>0</v>
      </c>
      <c r="L42" s="63">
        <f>'Class Expense - Elec'!L42+'Class Expense - PRP'!L42</f>
        <v>0</v>
      </c>
      <c r="M42" s="63">
        <f>'Class Expense - Elec'!M42+'Class Expense - PRP'!M42</f>
        <v>0</v>
      </c>
      <c r="N42" s="63">
        <f>'Class Expense - Elec'!N42+'Class Expense - PRP'!N42</f>
        <v>0</v>
      </c>
      <c r="O42" s="63">
        <f>'Class Expense - Elec'!O42+'Class Expense - PRP'!O42</f>
        <v>0</v>
      </c>
    </row>
    <row r="43" spans="1:17" x14ac:dyDescent="0.25">
      <c r="A43" s="8">
        <f t="shared" si="13"/>
        <v>28</v>
      </c>
      <c r="C43" s="14" t="s">
        <v>241</v>
      </c>
      <c r="E43" s="3"/>
      <c r="F43" s="64">
        <f>SUM(F40:F42)</f>
        <v>0</v>
      </c>
      <c r="G43" s="64">
        <f t="shared" ref="G43:O43" si="14">SUM(G40:G42)</f>
        <v>0</v>
      </c>
      <c r="H43" s="64">
        <f t="shared" si="14"/>
        <v>0</v>
      </c>
      <c r="I43" s="64">
        <f t="shared" si="14"/>
        <v>0</v>
      </c>
      <c r="J43" s="64">
        <f t="shared" si="14"/>
        <v>0</v>
      </c>
      <c r="K43" s="64">
        <f t="shared" si="14"/>
        <v>0</v>
      </c>
      <c r="L43" s="64">
        <f t="shared" si="14"/>
        <v>0</v>
      </c>
      <c r="M43" s="64">
        <f t="shared" si="14"/>
        <v>0</v>
      </c>
      <c r="N43" s="64">
        <f t="shared" si="14"/>
        <v>0</v>
      </c>
      <c r="O43" s="64">
        <f t="shared" si="14"/>
        <v>0</v>
      </c>
    </row>
    <row r="44" spans="1:17" x14ac:dyDescent="0.25">
      <c r="A44" s="8"/>
      <c r="E44" s="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7" x14ac:dyDescent="0.25">
      <c r="A45" s="8">
        <f>A43+1</f>
        <v>29</v>
      </c>
      <c r="C45" s="15" t="s">
        <v>243</v>
      </c>
      <c r="E45" s="3"/>
      <c r="F45" s="65">
        <f>F14+F22+F30+F37+F43</f>
        <v>49882066.480000004</v>
      </c>
      <c r="G45" s="65">
        <f t="shared" ref="G45:O45" si="15">G14+G22+G30+G37+G43</f>
        <v>0</v>
      </c>
      <c r="H45" s="65">
        <f t="shared" si="15"/>
        <v>34777466.36999999</v>
      </c>
      <c r="I45" s="65">
        <f t="shared" si="15"/>
        <v>15104600.110000009</v>
      </c>
      <c r="J45" s="65">
        <f t="shared" si="15"/>
        <v>0</v>
      </c>
      <c r="K45" s="65">
        <f t="shared" si="15"/>
        <v>0</v>
      </c>
      <c r="L45" s="65">
        <f t="shared" si="15"/>
        <v>0</v>
      </c>
      <c r="M45" s="65">
        <f t="shared" si="15"/>
        <v>0</v>
      </c>
      <c r="N45" s="65">
        <f t="shared" si="15"/>
        <v>0</v>
      </c>
      <c r="O45" s="65">
        <f t="shared" si="15"/>
        <v>0</v>
      </c>
    </row>
    <row r="46" spans="1:17" x14ac:dyDescent="0.25">
      <c r="A46" s="8"/>
      <c r="E46" s="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7" x14ac:dyDescent="0.25">
      <c r="A47" s="8"/>
      <c r="C47" s="15" t="s">
        <v>242</v>
      </c>
      <c r="E47" s="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7" x14ac:dyDescent="0.25">
      <c r="A48" s="8">
        <f>A45+1</f>
        <v>30</v>
      </c>
      <c r="B48" s="8">
        <v>560</v>
      </c>
      <c r="C48" s="3" t="s">
        <v>232</v>
      </c>
      <c r="E48" s="3"/>
      <c r="F48" s="63">
        <f t="shared" ref="F48:F55" si="16">SUM(G48:O48)</f>
        <v>89466.700994558676</v>
      </c>
      <c r="G48" s="63">
        <f>'Class Expense - Elec'!G48+'Class Expense - PRP'!G48</f>
        <v>0</v>
      </c>
      <c r="H48" s="63">
        <f>'Class Expense - Elec'!H48+'Class Expense - PRP'!H48</f>
        <v>89466.700994558676</v>
      </c>
      <c r="I48" s="63">
        <f>'Class Expense - Elec'!I48+'Class Expense - PRP'!I48</f>
        <v>0</v>
      </c>
      <c r="J48" s="63">
        <f>'Class Expense - Elec'!J48+'Class Expense - PRP'!J48</f>
        <v>0</v>
      </c>
      <c r="K48" s="63">
        <f>'Class Expense - Elec'!K48+'Class Expense - PRP'!K48</f>
        <v>0</v>
      </c>
      <c r="L48" s="63">
        <f>'Class Expense - Elec'!L48+'Class Expense - PRP'!L48</f>
        <v>0</v>
      </c>
      <c r="M48" s="63">
        <f>'Class Expense - Elec'!M48+'Class Expense - PRP'!M48</f>
        <v>0</v>
      </c>
      <c r="N48" s="63">
        <f>'Class Expense - Elec'!N48+'Class Expense - PRP'!N48</f>
        <v>0</v>
      </c>
      <c r="O48" s="63">
        <f>'Class Expense - Elec'!O48+'Class Expense - PRP'!O48</f>
        <v>0</v>
      </c>
    </row>
    <row r="49" spans="1:17" x14ac:dyDescent="0.25">
      <c r="A49" s="8">
        <f>A48+1</f>
        <v>31</v>
      </c>
      <c r="B49" s="8">
        <v>561</v>
      </c>
      <c r="C49" s="3" t="s">
        <v>251</v>
      </c>
      <c r="E49" s="3"/>
      <c r="F49" s="63">
        <f t="shared" si="16"/>
        <v>4877960.7315379139</v>
      </c>
      <c r="G49" s="63">
        <f>'Class Expense - Elec'!G49+'Class Expense - PRP'!G49</f>
        <v>0</v>
      </c>
      <c r="H49" s="63">
        <f>'Class Expense - Elec'!H49+'Class Expense - PRP'!H49</f>
        <v>4877960.7315379139</v>
      </c>
      <c r="I49" s="63">
        <f>'Class Expense - Elec'!I49+'Class Expense - PRP'!I49</f>
        <v>0</v>
      </c>
      <c r="J49" s="63">
        <f>'Class Expense - Elec'!J49+'Class Expense - PRP'!J49</f>
        <v>0</v>
      </c>
      <c r="K49" s="63">
        <f>'Class Expense - Elec'!K49+'Class Expense - PRP'!K49</f>
        <v>0</v>
      </c>
      <c r="L49" s="63">
        <f>'Class Expense - Elec'!L49+'Class Expense - PRP'!L49</f>
        <v>0</v>
      </c>
      <c r="M49" s="63">
        <f>'Class Expense - Elec'!M49+'Class Expense - PRP'!M49</f>
        <v>0</v>
      </c>
      <c r="N49" s="63">
        <f>'Class Expense - Elec'!N49+'Class Expense - PRP'!N49</f>
        <v>0</v>
      </c>
      <c r="O49" s="63">
        <f>'Class Expense - Elec'!O49+'Class Expense - PRP'!O49</f>
        <v>0</v>
      </c>
    </row>
    <row r="50" spans="1:17" x14ac:dyDescent="0.25">
      <c r="A50" s="8">
        <f t="shared" ref="A50:A56" si="17">A49+1</f>
        <v>32</v>
      </c>
      <c r="B50" s="8">
        <v>562</v>
      </c>
      <c r="C50" s="23" t="s">
        <v>250</v>
      </c>
      <c r="E50" s="3"/>
      <c r="F50" s="63">
        <f t="shared" si="16"/>
        <v>0</v>
      </c>
      <c r="G50" s="63">
        <f>'Class Expense - Elec'!G50+'Class Expense - PRP'!G50</f>
        <v>0</v>
      </c>
      <c r="H50" s="63">
        <f>'Class Expense - Elec'!H50+'Class Expense - PRP'!H50</f>
        <v>0</v>
      </c>
      <c r="I50" s="63">
        <f>'Class Expense - Elec'!I50+'Class Expense - PRP'!I50</f>
        <v>0</v>
      </c>
      <c r="J50" s="63">
        <f>'Class Expense - Elec'!J50+'Class Expense - PRP'!J50</f>
        <v>0</v>
      </c>
      <c r="K50" s="63">
        <f>'Class Expense - Elec'!K50+'Class Expense - PRP'!K50</f>
        <v>0</v>
      </c>
      <c r="L50" s="63">
        <f>'Class Expense - Elec'!L50+'Class Expense - PRP'!L50</f>
        <v>0</v>
      </c>
      <c r="M50" s="63">
        <f>'Class Expense - Elec'!M50+'Class Expense - PRP'!M50</f>
        <v>0</v>
      </c>
      <c r="N50" s="63">
        <f>'Class Expense - Elec'!N50+'Class Expense - PRP'!N50</f>
        <v>0</v>
      </c>
      <c r="O50" s="63">
        <f>'Class Expense - Elec'!O50+'Class Expense - PRP'!O50</f>
        <v>0</v>
      </c>
    </row>
    <row r="51" spans="1:17" x14ac:dyDescent="0.25">
      <c r="A51" s="8">
        <f t="shared" si="17"/>
        <v>33</v>
      </c>
      <c r="B51" s="8">
        <v>563</v>
      </c>
      <c r="C51" s="23" t="s">
        <v>249</v>
      </c>
      <c r="E51" s="3"/>
      <c r="F51" s="63">
        <f t="shared" si="16"/>
        <v>0</v>
      </c>
      <c r="G51" s="63">
        <f>'Class Expense - Elec'!G51+'Class Expense - PRP'!G51</f>
        <v>0</v>
      </c>
      <c r="H51" s="63">
        <f>'Class Expense - Elec'!H51+'Class Expense - PRP'!H51</f>
        <v>0</v>
      </c>
      <c r="I51" s="63">
        <f>'Class Expense - Elec'!I51+'Class Expense - PRP'!I51</f>
        <v>0</v>
      </c>
      <c r="J51" s="63">
        <f>'Class Expense - Elec'!J51+'Class Expense - PRP'!J51</f>
        <v>0</v>
      </c>
      <c r="K51" s="63">
        <f>'Class Expense - Elec'!K51+'Class Expense - PRP'!K51</f>
        <v>0</v>
      </c>
      <c r="L51" s="63">
        <f>'Class Expense - Elec'!L51+'Class Expense - PRP'!L51</f>
        <v>0</v>
      </c>
      <c r="M51" s="63">
        <f>'Class Expense - Elec'!M51+'Class Expense - PRP'!M51</f>
        <v>0</v>
      </c>
      <c r="N51" s="63">
        <f>'Class Expense - Elec'!N51+'Class Expense - PRP'!N51</f>
        <v>0</v>
      </c>
      <c r="O51" s="63">
        <f>'Class Expense - Elec'!O51+'Class Expense - PRP'!O51</f>
        <v>0</v>
      </c>
    </row>
    <row r="52" spans="1:17" x14ac:dyDescent="0.25">
      <c r="A52" s="8">
        <f t="shared" si="17"/>
        <v>34</v>
      </c>
      <c r="B52" s="8">
        <v>564</v>
      </c>
      <c r="C52" s="23" t="s">
        <v>248</v>
      </c>
      <c r="E52" s="3"/>
      <c r="F52" s="63">
        <f t="shared" si="16"/>
        <v>0</v>
      </c>
      <c r="G52" s="63">
        <f>'Class Expense - Elec'!G52+'Class Expense - PRP'!G52</f>
        <v>0</v>
      </c>
      <c r="H52" s="63">
        <f>'Class Expense - Elec'!H52+'Class Expense - PRP'!H52</f>
        <v>0</v>
      </c>
      <c r="I52" s="63">
        <f>'Class Expense - Elec'!I52+'Class Expense - PRP'!I52</f>
        <v>0</v>
      </c>
      <c r="J52" s="63">
        <f>'Class Expense - Elec'!J52+'Class Expense - PRP'!J52</f>
        <v>0</v>
      </c>
      <c r="K52" s="63">
        <f>'Class Expense - Elec'!K52+'Class Expense - PRP'!K52</f>
        <v>0</v>
      </c>
      <c r="L52" s="63">
        <f>'Class Expense - Elec'!L52+'Class Expense - PRP'!L52</f>
        <v>0</v>
      </c>
      <c r="M52" s="63">
        <f>'Class Expense - Elec'!M52+'Class Expense - PRP'!M52</f>
        <v>0</v>
      </c>
      <c r="N52" s="63">
        <f>'Class Expense - Elec'!N52+'Class Expense - PRP'!N52</f>
        <v>0</v>
      </c>
      <c r="O52" s="63">
        <f>'Class Expense - Elec'!O52+'Class Expense - PRP'!O52</f>
        <v>0</v>
      </c>
    </row>
    <row r="53" spans="1:17" x14ac:dyDescent="0.25">
      <c r="A53" s="8">
        <f t="shared" si="17"/>
        <v>35</v>
      </c>
      <c r="B53" s="8">
        <v>565</v>
      </c>
      <c r="C53" s="23" t="s">
        <v>247</v>
      </c>
      <c r="E53" s="3"/>
      <c r="F53" s="63">
        <f t="shared" si="16"/>
        <v>581439.11</v>
      </c>
      <c r="G53" s="63">
        <f>'Class Expense - Elec'!G53+'Class Expense - PRP'!G53</f>
        <v>0</v>
      </c>
      <c r="H53" s="63">
        <f>'Class Expense - Elec'!H53+'Class Expense - PRP'!H53</f>
        <v>581439.11</v>
      </c>
      <c r="I53" s="63">
        <f>'Class Expense - Elec'!I53+'Class Expense - PRP'!I53</f>
        <v>0</v>
      </c>
      <c r="J53" s="63">
        <f>'Class Expense - Elec'!J53+'Class Expense - PRP'!J53</f>
        <v>0</v>
      </c>
      <c r="K53" s="63">
        <f>'Class Expense - Elec'!K53+'Class Expense - PRP'!K53</f>
        <v>0</v>
      </c>
      <c r="L53" s="63">
        <f>'Class Expense - Elec'!L53+'Class Expense - PRP'!L53</f>
        <v>0</v>
      </c>
      <c r="M53" s="63">
        <f>'Class Expense - Elec'!M53+'Class Expense - PRP'!M53</f>
        <v>0</v>
      </c>
      <c r="N53" s="63">
        <f>'Class Expense - Elec'!N53+'Class Expense - PRP'!N53</f>
        <v>0</v>
      </c>
      <c r="O53" s="63">
        <f>'Class Expense - Elec'!O53+'Class Expense - PRP'!O53</f>
        <v>0</v>
      </c>
    </row>
    <row r="54" spans="1:17" x14ac:dyDescent="0.25">
      <c r="A54" s="8">
        <f t="shared" si="17"/>
        <v>36</v>
      </c>
      <c r="B54" s="8">
        <v>566</v>
      </c>
      <c r="C54" s="23" t="s">
        <v>246</v>
      </c>
      <c r="E54" s="3"/>
      <c r="F54" s="63">
        <f t="shared" si="16"/>
        <v>170319.7503969956</v>
      </c>
      <c r="G54" s="63">
        <f>'Class Expense - Elec'!G54+'Class Expense - PRP'!G54</f>
        <v>0</v>
      </c>
      <c r="H54" s="63">
        <f>'Class Expense - Elec'!H54+'Class Expense - PRP'!H54</f>
        <v>170319.7503969956</v>
      </c>
      <c r="I54" s="63">
        <f>'Class Expense - Elec'!I54+'Class Expense - PRP'!I54</f>
        <v>0</v>
      </c>
      <c r="J54" s="63">
        <f>'Class Expense - Elec'!J54+'Class Expense - PRP'!J54</f>
        <v>0</v>
      </c>
      <c r="K54" s="63">
        <f>'Class Expense - Elec'!K54+'Class Expense - PRP'!K54</f>
        <v>0</v>
      </c>
      <c r="L54" s="63">
        <f>'Class Expense - Elec'!L54+'Class Expense - PRP'!L54</f>
        <v>0</v>
      </c>
      <c r="M54" s="63">
        <f>'Class Expense - Elec'!M54+'Class Expense - PRP'!M54</f>
        <v>0</v>
      </c>
      <c r="N54" s="63">
        <f>'Class Expense - Elec'!N54+'Class Expense - PRP'!N54</f>
        <v>0</v>
      </c>
      <c r="O54" s="63">
        <f>'Class Expense - Elec'!O54+'Class Expense - PRP'!O54</f>
        <v>0</v>
      </c>
    </row>
    <row r="55" spans="1:17" x14ac:dyDescent="0.25">
      <c r="A55" s="8">
        <f t="shared" si="17"/>
        <v>37</v>
      </c>
      <c r="B55" s="8">
        <v>567</v>
      </c>
      <c r="C55" s="3" t="s">
        <v>218</v>
      </c>
      <c r="E55" s="3"/>
      <c r="F55" s="63">
        <f t="shared" si="16"/>
        <v>0</v>
      </c>
      <c r="G55" s="63">
        <f>'Class Expense - Elec'!G55+'Class Expense - PRP'!G55</f>
        <v>0</v>
      </c>
      <c r="H55" s="63">
        <f>'Class Expense - Elec'!H55+'Class Expense - PRP'!H55</f>
        <v>0</v>
      </c>
      <c r="I55" s="63">
        <f>'Class Expense - Elec'!I55+'Class Expense - PRP'!I55</f>
        <v>0</v>
      </c>
      <c r="J55" s="63">
        <f>'Class Expense - Elec'!J55+'Class Expense - PRP'!J55</f>
        <v>0</v>
      </c>
      <c r="K55" s="63">
        <f>'Class Expense - Elec'!K55+'Class Expense - PRP'!K55</f>
        <v>0</v>
      </c>
      <c r="L55" s="63">
        <f>'Class Expense - Elec'!L55+'Class Expense - PRP'!L55</f>
        <v>0</v>
      </c>
      <c r="M55" s="63">
        <f>'Class Expense - Elec'!M55+'Class Expense - PRP'!M55</f>
        <v>0</v>
      </c>
      <c r="N55" s="63">
        <f>'Class Expense - Elec'!N55+'Class Expense - PRP'!N55</f>
        <v>0</v>
      </c>
      <c r="O55" s="63">
        <f>'Class Expense - Elec'!O55+'Class Expense - PRP'!O55</f>
        <v>0</v>
      </c>
    </row>
    <row r="56" spans="1:17" x14ac:dyDescent="0.25">
      <c r="A56" s="8">
        <f t="shared" si="17"/>
        <v>38</v>
      </c>
      <c r="C56" s="14" t="s">
        <v>252</v>
      </c>
      <c r="E56" s="3"/>
      <c r="F56" s="64">
        <f>SUM(F48:F55)</f>
        <v>5719186.2929294687</v>
      </c>
      <c r="G56" s="64">
        <f t="shared" ref="G56:O56" si="18">SUM(G48:G55)</f>
        <v>0</v>
      </c>
      <c r="H56" s="64">
        <f t="shared" si="18"/>
        <v>5719186.2929294687</v>
      </c>
      <c r="I56" s="64">
        <f t="shared" si="18"/>
        <v>0</v>
      </c>
      <c r="J56" s="64">
        <f t="shared" si="18"/>
        <v>0</v>
      </c>
      <c r="K56" s="64">
        <f t="shared" si="18"/>
        <v>0</v>
      </c>
      <c r="L56" s="64">
        <f t="shared" si="18"/>
        <v>0</v>
      </c>
      <c r="M56" s="64">
        <f t="shared" si="18"/>
        <v>0</v>
      </c>
      <c r="N56" s="64">
        <f t="shared" si="18"/>
        <v>0</v>
      </c>
      <c r="O56" s="64">
        <f t="shared" si="18"/>
        <v>0</v>
      </c>
    </row>
    <row r="57" spans="1:17" x14ac:dyDescent="0.25">
      <c r="A57" s="8"/>
      <c r="E57" s="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7" x14ac:dyDescent="0.25">
      <c r="A58" s="8"/>
      <c r="C58" s="6" t="s">
        <v>253</v>
      </c>
      <c r="E58" s="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7" x14ac:dyDescent="0.25">
      <c r="A59" s="8">
        <f>A56+1</f>
        <v>39</v>
      </c>
      <c r="B59" s="8">
        <v>568</v>
      </c>
      <c r="C59" s="23" t="s">
        <v>221</v>
      </c>
      <c r="E59" s="3"/>
      <c r="F59" s="63">
        <f t="shared" ref="F59:F65" si="19">SUM(G59:O59)</f>
        <v>27197.829461802001</v>
      </c>
      <c r="G59" s="63">
        <f>'Class Expense - Elec'!G59+'Class Expense - PRP'!G59</f>
        <v>0</v>
      </c>
      <c r="H59" s="63">
        <f>'Class Expense - Elec'!H59+'Class Expense - PRP'!H59</f>
        <v>27197.829461802001</v>
      </c>
      <c r="I59" s="63">
        <f>'Class Expense - Elec'!I59+'Class Expense - PRP'!I59</f>
        <v>0</v>
      </c>
      <c r="J59" s="63">
        <f>'Class Expense - Elec'!J59+'Class Expense - PRP'!J59</f>
        <v>0</v>
      </c>
      <c r="K59" s="63">
        <f>'Class Expense - Elec'!K59+'Class Expense - PRP'!K59</f>
        <v>0</v>
      </c>
      <c r="L59" s="63">
        <f>'Class Expense - Elec'!L59+'Class Expense - PRP'!L59</f>
        <v>0</v>
      </c>
      <c r="M59" s="63">
        <f>'Class Expense - Elec'!M59+'Class Expense - PRP'!M59</f>
        <v>0</v>
      </c>
      <c r="N59" s="63">
        <f>'Class Expense - Elec'!N59+'Class Expense - PRP'!N59</f>
        <v>0</v>
      </c>
      <c r="O59" s="63">
        <f>'Class Expense - Elec'!O59+'Class Expense - PRP'!O59</f>
        <v>0</v>
      </c>
      <c r="Q59" s="61"/>
    </row>
    <row r="60" spans="1:17" x14ac:dyDescent="0.25">
      <c r="A60" s="8">
        <f>A59+1</f>
        <v>40</v>
      </c>
      <c r="B60" s="8">
        <v>569</v>
      </c>
      <c r="C60" s="23" t="s">
        <v>222</v>
      </c>
      <c r="E60" s="3"/>
      <c r="F60" s="63">
        <f t="shared" si="19"/>
        <v>0</v>
      </c>
      <c r="G60" s="63">
        <f>'Class Expense - Elec'!G60+'Class Expense - PRP'!G60</f>
        <v>0</v>
      </c>
      <c r="H60" s="63">
        <f>'Class Expense - Elec'!H60+'Class Expense - PRP'!H60</f>
        <v>0</v>
      </c>
      <c r="I60" s="63">
        <f>'Class Expense - Elec'!I60+'Class Expense - PRP'!I60</f>
        <v>0</v>
      </c>
      <c r="J60" s="63">
        <f>'Class Expense - Elec'!J60+'Class Expense - PRP'!J60</f>
        <v>0</v>
      </c>
      <c r="K60" s="63">
        <f>'Class Expense - Elec'!K60+'Class Expense - PRP'!K60</f>
        <v>0</v>
      </c>
      <c r="L60" s="63">
        <f>'Class Expense - Elec'!L60+'Class Expense - PRP'!L60</f>
        <v>0</v>
      </c>
      <c r="M60" s="63">
        <f>'Class Expense - Elec'!M60+'Class Expense - PRP'!M60</f>
        <v>0</v>
      </c>
      <c r="N60" s="63">
        <f>'Class Expense - Elec'!N60+'Class Expense - PRP'!N60</f>
        <v>0</v>
      </c>
      <c r="O60" s="63">
        <f>'Class Expense - Elec'!O60+'Class Expense - PRP'!O60</f>
        <v>0</v>
      </c>
      <c r="Q60" s="61"/>
    </row>
    <row r="61" spans="1:17" x14ac:dyDescent="0.25">
      <c r="A61" s="8">
        <f t="shared" ref="A61:A66" si="20">A60+1</f>
        <v>41</v>
      </c>
      <c r="B61" s="8">
        <v>570</v>
      </c>
      <c r="C61" s="23" t="s">
        <v>254</v>
      </c>
      <c r="E61" s="3"/>
      <c r="F61" s="63">
        <f t="shared" si="19"/>
        <v>498267.93860531203</v>
      </c>
      <c r="G61" s="63">
        <f>'Class Expense - Elec'!G61+'Class Expense - PRP'!G61</f>
        <v>0</v>
      </c>
      <c r="H61" s="63">
        <f>'Class Expense - Elec'!H61+'Class Expense - PRP'!H61</f>
        <v>498267.93860531203</v>
      </c>
      <c r="I61" s="63">
        <f>'Class Expense - Elec'!I61+'Class Expense - PRP'!I61</f>
        <v>0</v>
      </c>
      <c r="J61" s="63">
        <f>'Class Expense - Elec'!J61+'Class Expense - PRP'!J61</f>
        <v>0</v>
      </c>
      <c r="K61" s="63">
        <f>'Class Expense - Elec'!K61+'Class Expense - PRP'!K61</f>
        <v>0</v>
      </c>
      <c r="L61" s="63">
        <f>'Class Expense - Elec'!L61+'Class Expense - PRP'!L61</f>
        <v>0</v>
      </c>
      <c r="M61" s="63">
        <f>'Class Expense - Elec'!M61+'Class Expense - PRP'!M61</f>
        <v>0</v>
      </c>
      <c r="N61" s="63">
        <f>'Class Expense - Elec'!N61+'Class Expense - PRP'!N61</f>
        <v>0</v>
      </c>
      <c r="O61" s="63">
        <f>'Class Expense - Elec'!O61+'Class Expense - PRP'!O61</f>
        <v>0</v>
      </c>
      <c r="Q61" s="61"/>
    </row>
    <row r="62" spans="1:17" x14ac:dyDescent="0.25">
      <c r="A62" s="8">
        <f t="shared" si="20"/>
        <v>42</v>
      </c>
      <c r="B62" s="8">
        <v>571</v>
      </c>
      <c r="C62" s="23" t="s">
        <v>255</v>
      </c>
      <c r="E62" s="3"/>
      <c r="F62" s="63">
        <f t="shared" si="19"/>
        <v>174807.87067418481</v>
      </c>
      <c r="G62" s="63">
        <f>'Class Expense - Elec'!G62+'Class Expense - PRP'!G62</f>
        <v>0</v>
      </c>
      <c r="H62" s="63">
        <f>'Class Expense - Elec'!H62+'Class Expense - PRP'!H62</f>
        <v>174807.87067418481</v>
      </c>
      <c r="I62" s="63">
        <f>'Class Expense - Elec'!I62+'Class Expense - PRP'!I62</f>
        <v>0</v>
      </c>
      <c r="J62" s="63">
        <f>'Class Expense - Elec'!J62+'Class Expense - PRP'!J62</f>
        <v>0</v>
      </c>
      <c r="K62" s="63">
        <f>'Class Expense - Elec'!K62+'Class Expense - PRP'!K62</f>
        <v>0</v>
      </c>
      <c r="L62" s="63">
        <f>'Class Expense - Elec'!L62+'Class Expense - PRP'!L62</f>
        <v>0</v>
      </c>
      <c r="M62" s="63">
        <f>'Class Expense - Elec'!M62+'Class Expense - PRP'!M62</f>
        <v>0</v>
      </c>
      <c r="N62" s="63">
        <f>'Class Expense - Elec'!N62+'Class Expense - PRP'!N62</f>
        <v>0</v>
      </c>
      <c r="O62" s="63">
        <f>'Class Expense - Elec'!O62+'Class Expense - PRP'!O62</f>
        <v>0</v>
      </c>
      <c r="Q62" s="61"/>
    </row>
    <row r="63" spans="1:17" x14ac:dyDescent="0.25">
      <c r="A63" s="8">
        <f t="shared" si="20"/>
        <v>43</v>
      </c>
      <c r="B63" s="8">
        <v>572</v>
      </c>
      <c r="C63" s="23" t="s">
        <v>256</v>
      </c>
      <c r="E63" s="3"/>
      <c r="F63" s="63">
        <f t="shared" si="19"/>
        <v>0</v>
      </c>
      <c r="G63" s="63">
        <f>'Class Expense - Elec'!G63+'Class Expense - PRP'!G63</f>
        <v>0</v>
      </c>
      <c r="H63" s="63">
        <f>'Class Expense - Elec'!H63+'Class Expense - PRP'!H63</f>
        <v>0</v>
      </c>
      <c r="I63" s="63">
        <f>'Class Expense - Elec'!I63+'Class Expense - PRP'!I63</f>
        <v>0</v>
      </c>
      <c r="J63" s="63">
        <f>'Class Expense - Elec'!J63+'Class Expense - PRP'!J63</f>
        <v>0</v>
      </c>
      <c r="K63" s="63">
        <f>'Class Expense - Elec'!K63+'Class Expense - PRP'!K63</f>
        <v>0</v>
      </c>
      <c r="L63" s="63">
        <f>'Class Expense - Elec'!L63+'Class Expense - PRP'!L63</f>
        <v>0</v>
      </c>
      <c r="M63" s="63">
        <f>'Class Expense - Elec'!M63+'Class Expense - PRP'!M63</f>
        <v>0</v>
      </c>
      <c r="N63" s="63">
        <f>'Class Expense - Elec'!N63+'Class Expense - PRP'!N63</f>
        <v>0</v>
      </c>
      <c r="O63" s="63">
        <f>'Class Expense - Elec'!O63+'Class Expense - PRP'!O63</f>
        <v>0</v>
      </c>
      <c r="Q63" s="61"/>
    </row>
    <row r="64" spans="1:17" x14ac:dyDescent="0.25">
      <c r="A64" s="8">
        <f t="shared" si="20"/>
        <v>44</v>
      </c>
      <c r="B64" s="8">
        <v>573</v>
      </c>
      <c r="C64" s="23" t="s">
        <v>257</v>
      </c>
      <c r="E64" s="3"/>
      <c r="F64" s="63">
        <f t="shared" si="19"/>
        <v>0</v>
      </c>
      <c r="G64" s="63">
        <f>'Class Expense - Elec'!G64+'Class Expense - PRP'!G64</f>
        <v>0</v>
      </c>
      <c r="H64" s="63">
        <f>'Class Expense - Elec'!H64+'Class Expense - PRP'!H64</f>
        <v>0</v>
      </c>
      <c r="I64" s="63">
        <f>'Class Expense - Elec'!I64+'Class Expense - PRP'!I64</f>
        <v>0</v>
      </c>
      <c r="J64" s="63">
        <f>'Class Expense - Elec'!J64+'Class Expense - PRP'!J64</f>
        <v>0</v>
      </c>
      <c r="K64" s="63">
        <f>'Class Expense - Elec'!K64+'Class Expense - PRP'!K64</f>
        <v>0</v>
      </c>
      <c r="L64" s="63">
        <f>'Class Expense - Elec'!L64+'Class Expense - PRP'!L64</f>
        <v>0</v>
      </c>
      <c r="M64" s="63">
        <f>'Class Expense - Elec'!M64+'Class Expense - PRP'!M64</f>
        <v>0</v>
      </c>
      <c r="N64" s="63">
        <f>'Class Expense - Elec'!N64+'Class Expense - PRP'!N64</f>
        <v>0</v>
      </c>
      <c r="O64" s="63">
        <f>'Class Expense - Elec'!O64+'Class Expense - PRP'!O64</f>
        <v>0</v>
      </c>
      <c r="Q64" s="61"/>
    </row>
    <row r="65" spans="1:17" x14ac:dyDescent="0.25">
      <c r="A65" s="8">
        <f t="shared" si="20"/>
        <v>45</v>
      </c>
      <c r="B65" s="8">
        <v>574</v>
      </c>
      <c r="C65" s="23" t="s">
        <v>258</v>
      </c>
      <c r="E65" s="3"/>
      <c r="F65" s="63">
        <f t="shared" si="19"/>
        <v>0</v>
      </c>
      <c r="G65" s="63">
        <f>'Class Expense - Elec'!G65+'Class Expense - PRP'!G65</f>
        <v>0</v>
      </c>
      <c r="H65" s="63">
        <f>'Class Expense - Elec'!H65+'Class Expense - PRP'!H65</f>
        <v>0</v>
      </c>
      <c r="I65" s="63">
        <f>'Class Expense - Elec'!I65+'Class Expense - PRP'!I65</f>
        <v>0</v>
      </c>
      <c r="J65" s="63">
        <f>'Class Expense - Elec'!J65+'Class Expense - PRP'!J65</f>
        <v>0</v>
      </c>
      <c r="K65" s="63">
        <f>'Class Expense - Elec'!K65+'Class Expense - PRP'!K65</f>
        <v>0</v>
      </c>
      <c r="L65" s="63">
        <f>'Class Expense - Elec'!L65+'Class Expense - PRP'!L65</f>
        <v>0</v>
      </c>
      <c r="M65" s="63">
        <f>'Class Expense - Elec'!M65+'Class Expense - PRP'!M65</f>
        <v>0</v>
      </c>
      <c r="N65" s="63">
        <f>'Class Expense - Elec'!N65+'Class Expense - PRP'!N65</f>
        <v>0</v>
      </c>
      <c r="O65" s="63">
        <f>'Class Expense - Elec'!O65+'Class Expense - PRP'!O65</f>
        <v>0</v>
      </c>
      <c r="Q65" s="61"/>
    </row>
    <row r="66" spans="1:17" x14ac:dyDescent="0.25">
      <c r="A66" s="8">
        <f t="shared" si="20"/>
        <v>46</v>
      </c>
      <c r="C66" s="14" t="s">
        <v>259</v>
      </c>
      <c r="E66" s="3"/>
      <c r="F66" s="64">
        <f>SUM(F59:F65)</f>
        <v>700273.63874129881</v>
      </c>
      <c r="G66" s="64">
        <f t="shared" ref="G66:O66" si="21">SUM(G59:G65)</f>
        <v>0</v>
      </c>
      <c r="H66" s="64">
        <f t="shared" si="21"/>
        <v>700273.63874129881</v>
      </c>
      <c r="I66" s="64">
        <f t="shared" si="21"/>
        <v>0</v>
      </c>
      <c r="J66" s="64">
        <f t="shared" si="21"/>
        <v>0</v>
      </c>
      <c r="K66" s="64">
        <f t="shared" si="21"/>
        <v>0</v>
      </c>
      <c r="L66" s="64">
        <f t="shared" si="21"/>
        <v>0</v>
      </c>
      <c r="M66" s="64">
        <f t="shared" si="21"/>
        <v>0</v>
      </c>
      <c r="N66" s="64">
        <f t="shared" si="21"/>
        <v>0</v>
      </c>
      <c r="O66" s="64">
        <f t="shared" si="21"/>
        <v>0</v>
      </c>
    </row>
    <row r="67" spans="1:17" x14ac:dyDescent="0.25">
      <c r="A67" s="8"/>
      <c r="E67" s="3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1:17" x14ac:dyDescent="0.25">
      <c r="A68" s="8">
        <f>A66+1</f>
        <v>47</v>
      </c>
      <c r="C68" s="6" t="s">
        <v>260</v>
      </c>
      <c r="E68" s="3"/>
      <c r="F68" s="65">
        <f>F56+F66</f>
        <v>6419459.9316707673</v>
      </c>
      <c r="G68" s="65">
        <f t="shared" ref="G68:O68" si="22">G56+G66</f>
        <v>0</v>
      </c>
      <c r="H68" s="65">
        <f t="shared" si="22"/>
        <v>6419459.9316707673</v>
      </c>
      <c r="I68" s="65">
        <f t="shared" si="22"/>
        <v>0</v>
      </c>
      <c r="J68" s="65">
        <f t="shared" si="22"/>
        <v>0</v>
      </c>
      <c r="K68" s="65">
        <f t="shared" si="22"/>
        <v>0</v>
      </c>
      <c r="L68" s="65">
        <f t="shared" si="22"/>
        <v>0</v>
      </c>
      <c r="M68" s="65">
        <f t="shared" si="22"/>
        <v>0</v>
      </c>
      <c r="N68" s="65">
        <f t="shared" si="22"/>
        <v>0</v>
      </c>
      <c r="O68" s="65">
        <f t="shared" si="22"/>
        <v>0</v>
      </c>
    </row>
    <row r="69" spans="1:17" x14ac:dyDescent="0.25">
      <c r="A69" s="8"/>
      <c r="E69" s="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17" x14ac:dyDescent="0.25">
      <c r="A70" s="8"/>
      <c r="C70" s="15" t="s">
        <v>261</v>
      </c>
      <c r="E70" s="3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17" x14ac:dyDescent="0.25">
      <c r="A71" s="8">
        <f>A68+1</f>
        <v>48</v>
      </c>
      <c r="B71" s="8">
        <v>580</v>
      </c>
      <c r="C71" s="3" t="s">
        <v>232</v>
      </c>
      <c r="E71" s="3"/>
      <c r="F71" s="63">
        <f t="shared" ref="F71:F80" si="23">SUM(G71:O71)</f>
        <v>140617.35999999999</v>
      </c>
      <c r="G71" s="63">
        <f>'Class Expense - Elec'!G71+'Class Expense - PRP'!G71</f>
        <v>30781.327730578476</v>
      </c>
      <c r="H71" s="63">
        <f>'Class Expense - Elec'!H71+'Class Expense - PRP'!H71</f>
        <v>108195.03962206052</v>
      </c>
      <c r="I71" s="63">
        <f>'Class Expense - Elec'!I71+'Class Expense - PRP'!I71</f>
        <v>0</v>
      </c>
      <c r="J71" s="63">
        <f>'Class Expense - Elec'!J71+'Class Expense - PRP'!J71</f>
        <v>0</v>
      </c>
      <c r="K71" s="63">
        <f>'Class Expense - Elec'!K71+'Class Expense - PRP'!K71</f>
        <v>1640.9926473609867</v>
      </c>
      <c r="L71" s="63">
        <f>'Class Expense - Elec'!L71+'Class Expense - PRP'!L71</f>
        <v>0</v>
      </c>
      <c r="M71" s="63">
        <f>'Class Expense - Elec'!M71+'Class Expense - PRP'!M71</f>
        <v>0</v>
      </c>
      <c r="N71" s="63">
        <f>'Class Expense - Elec'!N71+'Class Expense - PRP'!N71</f>
        <v>0</v>
      </c>
      <c r="O71" s="63">
        <f>'Class Expense - Elec'!O71+'Class Expense - PRP'!O71</f>
        <v>0</v>
      </c>
      <c r="Q71" s="61"/>
    </row>
    <row r="72" spans="1:17" x14ac:dyDescent="0.25">
      <c r="A72" s="8">
        <f>A71+1</f>
        <v>49</v>
      </c>
      <c r="B72" s="8">
        <v>581</v>
      </c>
      <c r="C72" s="23" t="s">
        <v>266</v>
      </c>
      <c r="E72" s="3"/>
      <c r="F72" s="63">
        <f t="shared" si="23"/>
        <v>1089.0899999999999</v>
      </c>
      <c r="G72" s="63">
        <f>'Class Expense - Elec'!G72+'Class Expense - PRP'!G72</f>
        <v>0</v>
      </c>
      <c r="H72" s="63">
        <f>'Class Expense - Elec'!H72+'Class Expense - PRP'!H72</f>
        <v>1089.0899999999999</v>
      </c>
      <c r="I72" s="63">
        <f>'Class Expense - Elec'!I72+'Class Expense - PRP'!I72</f>
        <v>0</v>
      </c>
      <c r="J72" s="63">
        <f>'Class Expense - Elec'!J72+'Class Expense - PRP'!J72</f>
        <v>0</v>
      </c>
      <c r="K72" s="63">
        <f>'Class Expense - Elec'!K72+'Class Expense - PRP'!K72</f>
        <v>0</v>
      </c>
      <c r="L72" s="63">
        <f>'Class Expense - Elec'!L72+'Class Expense - PRP'!L72</f>
        <v>0</v>
      </c>
      <c r="M72" s="63">
        <f>'Class Expense - Elec'!M72+'Class Expense - PRP'!M72</f>
        <v>0</v>
      </c>
      <c r="N72" s="63">
        <f>'Class Expense - Elec'!N72+'Class Expense - PRP'!N72</f>
        <v>0</v>
      </c>
      <c r="O72" s="63">
        <f>'Class Expense - Elec'!O72+'Class Expense - PRP'!O72</f>
        <v>0</v>
      </c>
      <c r="Q72" s="61"/>
    </row>
    <row r="73" spans="1:17" x14ac:dyDescent="0.25">
      <c r="A73" s="8">
        <f t="shared" ref="A73:A81" si="24">A72+1</f>
        <v>50</v>
      </c>
      <c r="B73" s="8">
        <v>582</v>
      </c>
      <c r="C73" s="23" t="s">
        <v>250</v>
      </c>
      <c r="E73" s="3"/>
      <c r="F73" s="63">
        <f t="shared" si="23"/>
        <v>235741.51</v>
      </c>
      <c r="G73" s="63">
        <f>'Class Expense - Elec'!G73+'Class Expense - PRP'!G73</f>
        <v>0</v>
      </c>
      <c r="H73" s="63">
        <f>'Class Expense - Elec'!H73+'Class Expense - PRP'!H73</f>
        <v>235741.51</v>
      </c>
      <c r="I73" s="63">
        <f>'Class Expense - Elec'!I73+'Class Expense - PRP'!I73</f>
        <v>0</v>
      </c>
      <c r="J73" s="63">
        <f>'Class Expense - Elec'!J73+'Class Expense - PRP'!J73</f>
        <v>0</v>
      </c>
      <c r="K73" s="63">
        <f>'Class Expense - Elec'!K73+'Class Expense - PRP'!K73</f>
        <v>0</v>
      </c>
      <c r="L73" s="63">
        <f>'Class Expense - Elec'!L73+'Class Expense - PRP'!L73</f>
        <v>0</v>
      </c>
      <c r="M73" s="63">
        <f>'Class Expense - Elec'!M73+'Class Expense - PRP'!M73</f>
        <v>0</v>
      </c>
      <c r="N73" s="63">
        <f>'Class Expense - Elec'!N73+'Class Expense - PRP'!N73</f>
        <v>0</v>
      </c>
      <c r="O73" s="63">
        <f>'Class Expense - Elec'!O73+'Class Expense - PRP'!O73</f>
        <v>0</v>
      </c>
      <c r="Q73" s="61"/>
    </row>
    <row r="74" spans="1:17" x14ac:dyDescent="0.25">
      <c r="A74" s="8">
        <f t="shared" si="24"/>
        <v>51</v>
      </c>
      <c r="B74" s="8">
        <v>583</v>
      </c>
      <c r="C74" s="23" t="s">
        <v>267</v>
      </c>
      <c r="E74" s="3"/>
      <c r="F74" s="63">
        <f t="shared" si="23"/>
        <v>13423.94</v>
      </c>
      <c r="G74" s="63">
        <f>'Class Expense - Elec'!G74+'Class Expense - PRP'!G74</f>
        <v>3433.1156652850709</v>
      </c>
      <c r="H74" s="63">
        <f>'Class Expense - Elec'!H74+'Class Expense - PRP'!H74</f>
        <v>9990.8243347149291</v>
      </c>
      <c r="I74" s="63">
        <f>'Class Expense - Elec'!I74+'Class Expense - PRP'!I74</f>
        <v>0</v>
      </c>
      <c r="J74" s="63">
        <f>'Class Expense - Elec'!J74+'Class Expense - PRP'!J74</f>
        <v>0</v>
      </c>
      <c r="K74" s="63">
        <f>'Class Expense - Elec'!K74+'Class Expense - PRP'!K74</f>
        <v>0</v>
      </c>
      <c r="L74" s="63">
        <f>'Class Expense - Elec'!L74+'Class Expense - PRP'!L74</f>
        <v>0</v>
      </c>
      <c r="M74" s="63">
        <f>'Class Expense - Elec'!M74+'Class Expense - PRP'!M74</f>
        <v>0</v>
      </c>
      <c r="N74" s="63">
        <f>'Class Expense - Elec'!N74+'Class Expense - PRP'!N74</f>
        <v>0</v>
      </c>
      <c r="O74" s="63">
        <f>'Class Expense - Elec'!O74+'Class Expense - PRP'!O74</f>
        <v>0</v>
      </c>
      <c r="Q74" s="61"/>
    </row>
    <row r="75" spans="1:17" x14ac:dyDescent="0.25">
      <c r="A75" s="8">
        <f t="shared" si="24"/>
        <v>52</v>
      </c>
      <c r="B75" s="8">
        <v>584</v>
      </c>
      <c r="C75" s="23" t="s">
        <v>248</v>
      </c>
      <c r="E75" s="3"/>
      <c r="F75" s="63">
        <f t="shared" si="23"/>
        <v>12094.97</v>
      </c>
      <c r="G75" s="63">
        <f>'Class Expense - Elec'!G75+'Class Expense - PRP'!G75</f>
        <v>5805.5855999999994</v>
      </c>
      <c r="H75" s="63">
        <f>'Class Expense - Elec'!H75+'Class Expense - PRP'!H75</f>
        <v>6289.3843999999999</v>
      </c>
      <c r="I75" s="63">
        <f>'Class Expense - Elec'!I75+'Class Expense - PRP'!I75</f>
        <v>0</v>
      </c>
      <c r="J75" s="63">
        <f>'Class Expense - Elec'!J75+'Class Expense - PRP'!J75</f>
        <v>0</v>
      </c>
      <c r="K75" s="63">
        <f>'Class Expense - Elec'!K75+'Class Expense - PRP'!K75</f>
        <v>0</v>
      </c>
      <c r="L75" s="63">
        <f>'Class Expense - Elec'!L75+'Class Expense - PRP'!L75</f>
        <v>0</v>
      </c>
      <c r="M75" s="63">
        <f>'Class Expense - Elec'!M75+'Class Expense - PRP'!M75</f>
        <v>0</v>
      </c>
      <c r="N75" s="63">
        <f>'Class Expense - Elec'!N75+'Class Expense - PRP'!N75</f>
        <v>0</v>
      </c>
      <c r="O75" s="63">
        <f>'Class Expense - Elec'!O75+'Class Expense - PRP'!O75</f>
        <v>0</v>
      </c>
      <c r="Q75" s="61"/>
    </row>
    <row r="76" spans="1:17" x14ac:dyDescent="0.25">
      <c r="A76" s="8">
        <f t="shared" si="24"/>
        <v>53</v>
      </c>
      <c r="B76" s="8">
        <v>585</v>
      </c>
      <c r="C76" s="3" t="s">
        <v>262</v>
      </c>
      <c r="E76" s="3"/>
      <c r="F76" s="63">
        <f t="shared" si="23"/>
        <v>0</v>
      </c>
      <c r="G76" s="63">
        <f>'Class Expense - Elec'!G76+'Class Expense - PRP'!G76</f>
        <v>0</v>
      </c>
      <c r="H76" s="63">
        <f>'Class Expense - Elec'!H76+'Class Expense - PRP'!H76</f>
        <v>0</v>
      </c>
      <c r="I76" s="63">
        <f>'Class Expense - Elec'!I76+'Class Expense - PRP'!I76</f>
        <v>0</v>
      </c>
      <c r="J76" s="63">
        <f>'Class Expense - Elec'!J76+'Class Expense - PRP'!J76</f>
        <v>0</v>
      </c>
      <c r="K76" s="63">
        <f>'Class Expense - Elec'!K76+'Class Expense - PRP'!K76</f>
        <v>0</v>
      </c>
      <c r="L76" s="63">
        <f>'Class Expense - Elec'!L76+'Class Expense - PRP'!L76</f>
        <v>0</v>
      </c>
      <c r="M76" s="63">
        <f>'Class Expense - Elec'!M76+'Class Expense - PRP'!M76</f>
        <v>0</v>
      </c>
      <c r="N76" s="63">
        <f>'Class Expense - Elec'!N76+'Class Expense - PRP'!N76</f>
        <v>0</v>
      </c>
      <c r="O76" s="63">
        <f>'Class Expense - Elec'!O76+'Class Expense - PRP'!O76</f>
        <v>0</v>
      </c>
      <c r="Q76" s="61"/>
    </row>
    <row r="77" spans="1:17" x14ac:dyDescent="0.25">
      <c r="A77" s="8">
        <f t="shared" si="24"/>
        <v>54</v>
      </c>
      <c r="B77" s="8">
        <v>586</v>
      </c>
      <c r="C77" s="3" t="s">
        <v>263</v>
      </c>
      <c r="E77" s="3"/>
      <c r="F77" s="63">
        <f t="shared" si="23"/>
        <v>0</v>
      </c>
      <c r="G77" s="63">
        <f>'Class Expense - Elec'!G77+'Class Expense - PRP'!G77</f>
        <v>0</v>
      </c>
      <c r="H77" s="63">
        <f>'Class Expense - Elec'!H77+'Class Expense - PRP'!H77</f>
        <v>0</v>
      </c>
      <c r="I77" s="63">
        <f>'Class Expense - Elec'!I77+'Class Expense - PRP'!I77</f>
        <v>0</v>
      </c>
      <c r="J77" s="63">
        <f>'Class Expense - Elec'!J77+'Class Expense - PRP'!J77</f>
        <v>0</v>
      </c>
      <c r="K77" s="63">
        <f>'Class Expense - Elec'!K77+'Class Expense - PRP'!K77</f>
        <v>0</v>
      </c>
      <c r="L77" s="63">
        <f>'Class Expense - Elec'!L77+'Class Expense - PRP'!L77</f>
        <v>0</v>
      </c>
      <c r="M77" s="63">
        <f>'Class Expense - Elec'!M77+'Class Expense - PRP'!M77</f>
        <v>0</v>
      </c>
      <c r="N77" s="63">
        <f>'Class Expense - Elec'!N77+'Class Expense - PRP'!N77</f>
        <v>0</v>
      </c>
      <c r="O77" s="63">
        <f>'Class Expense - Elec'!O77+'Class Expense - PRP'!O77</f>
        <v>0</v>
      </c>
      <c r="Q77" s="61"/>
    </row>
    <row r="78" spans="1:17" x14ac:dyDescent="0.25">
      <c r="A78" s="8">
        <f t="shared" si="24"/>
        <v>55</v>
      </c>
      <c r="B78" s="8">
        <v>587</v>
      </c>
      <c r="C78" s="3" t="s">
        <v>264</v>
      </c>
      <c r="E78" s="3"/>
      <c r="F78" s="63">
        <f t="shared" si="23"/>
        <v>485547.4</v>
      </c>
      <c r="G78" s="63">
        <f>'Class Expense - Elec'!G78+'Class Expense - PRP'!G78</f>
        <v>485547.4</v>
      </c>
      <c r="H78" s="63">
        <f>'Class Expense - Elec'!H78+'Class Expense - PRP'!H78</f>
        <v>0</v>
      </c>
      <c r="I78" s="63">
        <f>'Class Expense - Elec'!I78+'Class Expense - PRP'!I78</f>
        <v>0</v>
      </c>
      <c r="J78" s="63">
        <f>'Class Expense - Elec'!J78+'Class Expense - PRP'!J78</f>
        <v>0</v>
      </c>
      <c r="K78" s="63">
        <f>'Class Expense - Elec'!K78+'Class Expense - PRP'!K78</f>
        <v>0</v>
      </c>
      <c r="L78" s="63">
        <f>'Class Expense - Elec'!L78+'Class Expense - PRP'!L78</f>
        <v>0</v>
      </c>
      <c r="M78" s="63">
        <f>'Class Expense - Elec'!M78+'Class Expense - PRP'!M78</f>
        <v>0</v>
      </c>
      <c r="N78" s="63">
        <f>'Class Expense - Elec'!N78+'Class Expense - PRP'!N78</f>
        <v>0</v>
      </c>
      <c r="O78" s="63">
        <f>'Class Expense - Elec'!O78+'Class Expense - PRP'!O78</f>
        <v>0</v>
      </c>
      <c r="Q78" s="61"/>
    </row>
    <row r="79" spans="1:17" x14ac:dyDescent="0.25">
      <c r="A79" s="8">
        <f t="shared" si="24"/>
        <v>56</v>
      </c>
      <c r="B79" s="8">
        <v>588</v>
      </c>
      <c r="C79" s="3" t="s">
        <v>265</v>
      </c>
      <c r="E79" s="3"/>
      <c r="F79" s="63">
        <f t="shared" si="23"/>
        <v>5275842.2299999995</v>
      </c>
      <c r="G79" s="63">
        <f>'Class Expense - Elec'!G79+'Class Expense - PRP'!G79</f>
        <v>1154888.9037346172</v>
      </c>
      <c r="H79" s="63">
        <f>'Class Expense - Elec'!H79+'Class Expense - PRP'!H79</f>
        <v>4059384.6955638346</v>
      </c>
      <c r="I79" s="63">
        <f>'Class Expense - Elec'!I79+'Class Expense - PRP'!I79</f>
        <v>0</v>
      </c>
      <c r="J79" s="63">
        <f>'Class Expense - Elec'!J79+'Class Expense - PRP'!J79</f>
        <v>0</v>
      </c>
      <c r="K79" s="63">
        <f>'Class Expense - Elec'!K79+'Class Expense - PRP'!K79</f>
        <v>61568.630701547743</v>
      </c>
      <c r="L79" s="63">
        <f>'Class Expense - Elec'!L79+'Class Expense - PRP'!L79</f>
        <v>0</v>
      </c>
      <c r="M79" s="63">
        <f>'Class Expense - Elec'!M79+'Class Expense - PRP'!M79</f>
        <v>0</v>
      </c>
      <c r="N79" s="63">
        <f>'Class Expense - Elec'!N79+'Class Expense - PRP'!N79</f>
        <v>0</v>
      </c>
      <c r="O79" s="63">
        <f>'Class Expense - Elec'!O79+'Class Expense - PRP'!O79</f>
        <v>0</v>
      </c>
      <c r="Q79" s="61"/>
    </row>
    <row r="80" spans="1:17" x14ac:dyDescent="0.25">
      <c r="A80" s="8">
        <f t="shared" si="24"/>
        <v>57</v>
      </c>
      <c r="B80" s="8">
        <v>589</v>
      </c>
      <c r="C80" s="3" t="s">
        <v>218</v>
      </c>
      <c r="E80" s="3"/>
      <c r="F80" s="63">
        <f t="shared" si="23"/>
        <v>0</v>
      </c>
      <c r="G80" s="63">
        <f>'Class Expense - Elec'!G80+'Class Expense - PRP'!G80</f>
        <v>0</v>
      </c>
      <c r="H80" s="63">
        <f>'Class Expense - Elec'!H80+'Class Expense - PRP'!H80</f>
        <v>0</v>
      </c>
      <c r="I80" s="63">
        <f>'Class Expense - Elec'!I80+'Class Expense - PRP'!I80</f>
        <v>0</v>
      </c>
      <c r="J80" s="63">
        <f>'Class Expense - Elec'!J80+'Class Expense - PRP'!J80</f>
        <v>0</v>
      </c>
      <c r="K80" s="63">
        <f>'Class Expense - Elec'!K80+'Class Expense - PRP'!K80</f>
        <v>0</v>
      </c>
      <c r="L80" s="63">
        <f>'Class Expense - Elec'!L80+'Class Expense - PRP'!L80</f>
        <v>0</v>
      </c>
      <c r="M80" s="63">
        <f>'Class Expense - Elec'!M80+'Class Expense - PRP'!M80</f>
        <v>0</v>
      </c>
      <c r="N80" s="63">
        <f>'Class Expense - Elec'!N80+'Class Expense - PRP'!N80</f>
        <v>0</v>
      </c>
      <c r="O80" s="63">
        <f>'Class Expense - Elec'!O80+'Class Expense - PRP'!O80</f>
        <v>0</v>
      </c>
      <c r="Q80" s="61"/>
    </row>
    <row r="81" spans="1:17" x14ac:dyDescent="0.25">
      <c r="A81" s="8">
        <f t="shared" si="24"/>
        <v>58</v>
      </c>
      <c r="C81" s="14" t="s">
        <v>268</v>
      </c>
      <c r="E81" s="3"/>
      <c r="F81" s="64">
        <f>SUM(F71:F80)</f>
        <v>6164356.5</v>
      </c>
      <c r="G81" s="64">
        <f t="shared" ref="G81:O81" si="25">SUM(G71:G80)</f>
        <v>1680456.3327304807</v>
      </c>
      <c r="H81" s="64">
        <f t="shared" si="25"/>
        <v>4420690.5439206101</v>
      </c>
      <c r="I81" s="64">
        <f t="shared" si="25"/>
        <v>0</v>
      </c>
      <c r="J81" s="64">
        <f t="shared" si="25"/>
        <v>0</v>
      </c>
      <c r="K81" s="64">
        <f t="shared" si="25"/>
        <v>63209.623348908732</v>
      </c>
      <c r="L81" s="64">
        <f t="shared" si="25"/>
        <v>0</v>
      </c>
      <c r="M81" s="64">
        <f t="shared" si="25"/>
        <v>0</v>
      </c>
      <c r="N81" s="64">
        <f t="shared" si="25"/>
        <v>0</v>
      </c>
      <c r="O81" s="64">
        <f t="shared" si="25"/>
        <v>0</v>
      </c>
    </row>
    <row r="82" spans="1:17" x14ac:dyDescent="0.25">
      <c r="A82" s="8"/>
      <c r="E82" s="3"/>
      <c r="F82" s="63"/>
      <c r="G82" s="63"/>
      <c r="H82" s="63"/>
      <c r="I82" s="63"/>
      <c r="J82" s="63"/>
      <c r="K82" s="63"/>
      <c r="L82" s="63"/>
      <c r="M82" s="63"/>
      <c r="N82" s="63"/>
      <c r="O82" s="63"/>
    </row>
    <row r="83" spans="1:17" x14ac:dyDescent="0.25">
      <c r="A83" s="8"/>
      <c r="C83" s="6" t="s">
        <v>269</v>
      </c>
      <c r="E83" s="3"/>
      <c r="F83" s="63"/>
      <c r="G83" s="63"/>
      <c r="H83" s="63"/>
      <c r="I83" s="63"/>
      <c r="J83" s="63"/>
      <c r="K83" s="63"/>
      <c r="L83" s="63"/>
      <c r="M83" s="63"/>
      <c r="N83" s="63"/>
      <c r="O83" s="63"/>
    </row>
    <row r="84" spans="1:17" x14ac:dyDescent="0.25">
      <c r="A84" s="8">
        <f>A81+1</f>
        <v>59</v>
      </c>
      <c r="B84" s="8">
        <v>590</v>
      </c>
      <c r="C84" s="23" t="s">
        <v>221</v>
      </c>
      <c r="E84" s="3"/>
      <c r="F84" s="63">
        <f t="shared" ref="F84:F92" si="26">SUM(G84:O84)</f>
        <v>397709.2</v>
      </c>
      <c r="G84" s="63">
        <f>'Class Expense - Elec'!G84+'Class Expense - PRP'!G84</f>
        <v>87059.074545747295</v>
      </c>
      <c r="H84" s="63">
        <f>'Class Expense - Elec'!H84+'Class Expense - PRP'!H84</f>
        <v>306008.89287110779</v>
      </c>
      <c r="I84" s="63">
        <f>'Class Expense - Elec'!I84+'Class Expense - PRP'!I84</f>
        <v>0</v>
      </c>
      <c r="J84" s="63">
        <f>'Class Expense - Elec'!J84+'Class Expense - PRP'!J84</f>
        <v>0</v>
      </c>
      <c r="K84" s="63">
        <f>'Class Expense - Elec'!K84+'Class Expense - PRP'!K84</f>
        <v>4641.232583144928</v>
      </c>
      <c r="L84" s="63">
        <f>'Class Expense - Elec'!L84+'Class Expense - PRP'!L84</f>
        <v>0</v>
      </c>
      <c r="M84" s="63">
        <f>'Class Expense - Elec'!M84+'Class Expense - PRP'!M84</f>
        <v>0</v>
      </c>
      <c r="N84" s="63">
        <f>'Class Expense - Elec'!N84+'Class Expense - PRP'!N84</f>
        <v>0</v>
      </c>
      <c r="O84" s="63">
        <f>'Class Expense - Elec'!O84+'Class Expense - PRP'!O84</f>
        <v>0</v>
      </c>
      <c r="Q84" s="61"/>
    </row>
    <row r="85" spans="1:17" x14ac:dyDescent="0.25">
      <c r="A85" s="8">
        <f>A84+1</f>
        <v>60</v>
      </c>
      <c r="B85" s="8">
        <v>591</v>
      </c>
      <c r="C85" s="23" t="s">
        <v>222</v>
      </c>
      <c r="E85" s="3"/>
      <c r="F85" s="63">
        <f t="shared" si="26"/>
        <v>0</v>
      </c>
      <c r="G85" s="63">
        <f>'Class Expense - Elec'!G85+'Class Expense - PRP'!G85</f>
        <v>0</v>
      </c>
      <c r="H85" s="63">
        <f>'Class Expense - Elec'!H85+'Class Expense - PRP'!H85</f>
        <v>0</v>
      </c>
      <c r="I85" s="63">
        <f>'Class Expense - Elec'!I85+'Class Expense - PRP'!I85</f>
        <v>0</v>
      </c>
      <c r="J85" s="63">
        <f>'Class Expense - Elec'!J85+'Class Expense - PRP'!J85</f>
        <v>0</v>
      </c>
      <c r="K85" s="63">
        <f>'Class Expense - Elec'!K85+'Class Expense - PRP'!K85</f>
        <v>0</v>
      </c>
      <c r="L85" s="63">
        <f>'Class Expense - Elec'!L85+'Class Expense - PRP'!L85</f>
        <v>0</v>
      </c>
      <c r="M85" s="63">
        <f>'Class Expense - Elec'!M85+'Class Expense - PRP'!M85</f>
        <v>0</v>
      </c>
      <c r="N85" s="63">
        <f>'Class Expense - Elec'!N85+'Class Expense - PRP'!N85</f>
        <v>0</v>
      </c>
      <c r="O85" s="63">
        <f>'Class Expense - Elec'!O85+'Class Expense - PRP'!O85</f>
        <v>0</v>
      </c>
      <c r="Q85" s="61"/>
    </row>
    <row r="86" spans="1:17" x14ac:dyDescent="0.25">
      <c r="A86" s="8">
        <f t="shared" ref="A86:A93" si="27">A85+1</f>
        <v>61</v>
      </c>
      <c r="B86" s="8">
        <v>592</v>
      </c>
      <c r="C86" s="23" t="s">
        <v>254</v>
      </c>
      <c r="E86" s="3"/>
      <c r="F86" s="63">
        <f t="shared" si="26"/>
        <v>1526913.77</v>
      </c>
      <c r="G86" s="63">
        <f>'Class Expense - Elec'!G86+'Class Expense - PRP'!G86</f>
        <v>0</v>
      </c>
      <c r="H86" s="63">
        <f>'Class Expense - Elec'!H86+'Class Expense - PRP'!H86</f>
        <v>1526913.77</v>
      </c>
      <c r="I86" s="63">
        <f>'Class Expense - Elec'!I86+'Class Expense - PRP'!I86</f>
        <v>0</v>
      </c>
      <c r="J86" s="63">
        <f>'Class Expense - Elec'!J86+'Class Expense - PRP'!J86</f>
        <v>0</v>
      </c>
      <c r="K86" s="63">
        <f>'Class Expense - Elec'!K86+'Class Expense - PRP'!K86</f>
        <v>0</v>
      </c>
      <c r="L86" s="63">
        <f>'Class Expense - Elec'!L86+'Class Expense - PRP'!L86</f>
        <v>0</v>
      </c>
      <c r="M86" s="63">
        <f>'Class Expense - Elec'!M86+'Class Expense - PRP'!M86</f>
        <v>0</v>
      </c>
      <c r="N86" s="63">
        <f>'Class Expense - Elec'!N86+'Class Expense - PRP'!N86</f>
        <v>0</v>
      </c>
      <c r="O86" s="63">
        <f>'Class Expense - Elec'!O86+'Class Expense - PRP'!O86</f>
        <v>0</v>
      </c>
      <c r="Q86" s="61"/>
    </row>
    <row r="87" spans="1:17" x14ac:dyDescent="0.25">
      <c r="A87" s="8">
        <f t="shared" si="27"/>
        <v>62</v>
      </c>
      <c r="B87" s="8">
        <v>593</v>
      </c>
      <c r="C87" s="23" t="s">
        <v>255</v>
      </c>
      <c r="E87" s="3"/>
      <c r="F87" s="63">
        <f t="shared" si="26"/>
        <v>3108276.64</v>
      </c>
      <c r="G87" s="63">
        <f>'Class Expense - Elec'!G87+'Class Expense - PRP'!G87</f>
        <v>794928.55486717355</v>
      </c>
      <c r="H87" s="63">
        <f>'Class Expense - Elec'!H87+'Class Expense - PRP'!H87</f>
        <v>2313348.0851328266</v>
      </c>
      <c r="I87" s="63">
        <f>'Class Expense - Elec'!I87+'Class Expense - PRP'!I87</f>
        <v>0</v>
      </c>
      <c r="J87" s="63">
        <f>'Class Expense - Elec'!J87+'Class Expense - PRP'!J87</f>
        <v>0</v>
      </c>
      <c r="K87" s="63">
        <f>'Class Expense - Elec'!K87+'Class Expense - PRP'!K87</f>
        <v>0</v>
      </c>
      <c r="L87" s="63">
        <f>'Class Expense - Elec'!L87+'Class Expense - PRP'!L87</f>
        <v>0</v>
      </c>
      <c r="M87" s="63">
        <f>'Class Expense - Elec'!M87+'Class Expense - PRP'!M87</f>
        <v>0</v>
      </c>
      <c r="N87" s="63">
        <f>'Class Expense - Elec'!N87+'Class Expense - PRP'!N87</f>
        <v>0</v>
      </c>
      <c r="O87" s="63">
        <f>'Class Expense - Elec'!O87+'Class Expense - PRP'!O87</f>
        <v>0</v>
      </c>
      <c r="Q87" s="61"/>
    </row>
    <row r="88" spans="1:17" x14ac:dyDescent="0.25">
      <c r="A88" s="8">
        <f t="shared" si="27"/>
        <v>63</v>
      </c>
      <c r="B88" s="8">
        <v>594</v>
      </c>
      <c r="C88" s="23" t="s">
        <v>256</v>
      </c>
      <c r="E88" s="3"/>
      <c r="F88" s="63">
        <f t="shared" si="26"/>
        <v>2086933.06</v>
      </c>
      <c r="G88" s="63">
        <f>'Class Expense - Elec'!G88+'Class Expense - PRP'!G88</f>
        <v>1001727.8687999999</v>
      </c>
      <c r="H88" s="63">
        <f>'Class Expense - Elec'!H88+'Class Expense - PRP'!H88</f>
        <v>1085205.1912</v>
      </c>
      <c r="I88" s="63">
        <f>'Class Expense - Elec'!I88+'Class Expense - PRP'!I88</f>
        <v>0</v>
      </c>
      <c r="J88" s="63">
        <f>'Class Expense - Elec'!J88+'Class Expense - PRP'!J88</f>
        <v>0</v>
      </c>
      <c r="K88" s="63">
        <f>'Class Expense - Elec'!K88+'Class Expense - PRP'!K88</f>
        <v>0</v>
      </c>
      <c r="L88" s="63">
        <f>'Class Expense - Elec'!L88+'Class Expense - PRP'!L88</f>
        <v>0</v>
      </c>
      <c r="M88" s="63">
        <f>'Class Expense - Elec'!M88+'Class Expense - PRP'!M88</f>
        <v>0</v>
      </c>
      <c r="N88" s="63">
        <f>'Class Expense - Elec'!N88+'Class Expense - PRP'!N88</f>
        <v>0</v>
      </c>
      <c r="O88" s="63">
        <f>'Class Expense - Elec'!O88+'Class Expense - PRP'!O88</f>
        <v>0</v>
      </c>
      <c r="Q88" s="61"/>
    </row>
    <row r="89" spans="1:17" x14ac:dyDescent="0.25">
      <c r="A89" s="8">
        <f t="shared" si="27"/>
        <v>64</v>
      </c>
      <c r="B89" s="8">
        <v>595</v>
      </c>
      <c r="C89" s="3" t="s">
        <v>270</v>
      </c>
      <c r="E89" s="3"/>
      <c r="F89" s="63">
        <f t="shared" si="26"/>
        <v>0</v>
      </c>
      <c r="G89" s="63">
        <f>'Class Expense - Elec'!G89+'Class Expense - PRP'!G89</f>
        <v>0</v>
      </c>
      <c r="H89" s="63">
        <f>'Class Expense - Elec'!H89+'Class Expense - PRP'!H89</f>
        <v>0</v>
      </c>
      <c r="I89" s="63">
        <f>'Class Expense - Elec'!I89+'Class Expense - PRP'!I89</f>
        <v>0</v>
      </c>
      <c r="J89" s="63">
        <f>'Class Expense - Elec'!J89+'Class Expense - PRP'!J89</f>
        <v>0</v>
      </c>
      <c r="K89" s="63">
        <f>'Class Expense - Elec'!K89+'Class Expense - PRP'!K89</f>
        <v>0</v>
      </c>
      <c r="L89" s="63">
        <f>'Class Expense - Elec'!L89+'Class Expense - PRP'!L89</f>
        <v>0</v>
      </c>
      <c r="M89" s="63">
        <f>'Class Expense - Elec'!M89+'Class Expense - PRP'!M89</f>
        <v>0</v>
      </c>
      <c r="N89" s="63">
        <f>'Class Expense - Elec'!N89+'Class Expense - PRP'!N89</f>
        <v>0</v>
      </c>
      <c r="O89" s="63">
        <f>'Class Expense - Elec'!O89+'Class Expense - PRP'!O89</f>
        <v>0</v>
      </c>
      <c r="Q89" s="61"/>
    </row>
    <row r="90" spans="1:17" x14ac:dyDescent="0.25">
      <c r="A90" s="8">
        <f t="shared" si="27"/>
        <v>65</v>
      </c>
      <c r="B90" s="8">
        <v>596</v>
      </c>
      <c r="C90" s="3" t="s">
        <v>271</v>
      </c>
      <c r="E90" s="3"/>
      <c r="F90" s="63">
        <f t="shared" si="26"/>
        <v>146247.14000000001</v>
      </c>
      <c r="G90" s="63">
        <f>'Class Expense - Elec'!G90+'Class Expense - PRP'!G90</f>
        <v>146247.14000000001</v>
      </c>
      <c r="H90" s="63">
        <f>'Class Expense - Elec'!H90+'Class Expense - PRP'!H90</f>
        <v>0</v>
      </c>
      <c r="I90" s="63">
        <f>'Class Expense - Elec'!I90+'Class Expense - PRP'!I90</f>
        <v>0</v>
      </c>
      <c r="J90" s="63">
        <f>'Class Expense - Elec'!J90+'Class Expense - PRP'!J90</f>
        <v>0</v>
      </c>
      <c r="K90" s="63">
        <f>'Class Expense - Elec'!K90+'Class Expense - PRP'!K90</f>
        <v>0</v>
      </c>
      <c r="L90" s="63">
        <f>'Class Expense - Elec'!L90+'Class Expense - PRP'!L90</f>
        <v>0</v>
      </c>
      <c r="M90" s="63">
        <f>'Class Expense - Elec'!M90+'Class Expense - PRP'!M90</f>
        <v>0</v>
      </c>
      <c r="N90" s="63">
        <f>'Class Expense - Elec'!N90+'Class Expense - PRP'!N90</f>
        <v>0</v>
      </c>
      <c r="O90" s="63">
        <f>'Class Expense - Elec'!O90+'Class Expense - PRP'!O90</f>
        <v>0</v>
      </c>
      <c r="Q90" s="61"/>
    </row>
    <row r="91" spans="1:17" x14ac:dyDescent="0.25">
      <c r="A91" s="8">
        <f t="shared" si="27"/>
        <v>66</v>
      </c>
      <c r="B91" s="8">
        <v>597</v>
      </c>
      <c r="C91" s="3" t="s">
        <v>272</v>
      </c>
      <c r="E91" s="3"/>
      <c r="F91" s="63">
        <f t="shared" si="26"/>
        <v>130785.9</v>
      </c>
      <c r="G91" s="63">
        <f>'Class Expense - Elec'!G91+'Class Expense - PRP'!G91</f>
        <v>130785.9</v>
      </c>
      <c r="H91" s="63">
        <f>'Class Expense - Elec'!H91+'Class Expense - PRP'!H91</f>
        <v>0</v>
      </c>
      <c r="I91" s="63">
        <f>'Class Expense - Elec'!I91+'Class Expense - PRP'!I91</f>
        <v>0</v>
      </c>
      <c r="J91" s="63">
        <f>'Class Expense - Elec'!J91+'Class Expense - PRP'!J91</f>
        <v>0</v>
      </c>
      <c r="K91" s="63">
        <f>'Class Expense - Elec'!K91+'Class Expense - PRP'!K91</f>
        <v>0</v>
      </c>
      <c r="L91" s="63">
        <f>'Class Expense - Elec'!L91+'Class Expense - PRP'!L91</f>
        <v>0</v>
      </c>
      <c r="M91" s="63">
        <f>'Class Expense - Elec'!M91+'Class Expense - PRP'!M91</f>
        <v>0</v>
      </c>
      <c r="N91" s="63">
        <f>'Class Expense - Elec'!N91+'Class Expense - PRP'!N91</f>
        <v>0</v>
      </c>
      <c r="O91" s="63">
        <f>'Class Expense - Elec'!O91+'Class Expense - PRP'!O91</f>
        <v>0</v>
      </c>
      <c r="Q91" s="61"/>
    </row>
    <row r="92" spans="1:17" x14ac:dyDescent="0.25">
      <c r="A92" s="8">
        <f t="shared" si="27"/>
        <v>67</v>
      </c>
      <c r="B92" s="8">
        <v>598</v>
      </c>
      <c r="C92" s="3" t="s">
        <v>329</v>
      </c>
      <c r="E92" s="3"/>
      <c r="F92" s="63">
        <f t="shared" si="26"/>
        <v>0</v>
      </c>
      <c r="G92" s="63">
        <f>'Class Expense - Elec'!G92+'Class Expense - PRP'!G92</f>
        <v>0</v>
      </c>
      <c r="H92" s="63">
        <f>'Class Expense - Elec'!H92+'Class Expense - PRP'!H92</f>
        <v>0</v>
      </c>
      <c r="I92" s="63">
        <f>'Class Expense - Elec'!I92+'Class Expense - PRP'!I92</f>
        <v>0</v>
      </c>
      <c r="J92" s="63">
        <f>'Class Expense - Elec'!J92+'Class Expense - PRP'!J92</f>
        <v>0</v>
      </c>
      <c r="K92" s="63">
        <f>'Class Expense - Elec'!K92+'Class Expense - PRP'!K92</f>
        <v>0</v>
      </c>
      <c r="L92" s="63">
        <f>'Class Expense - Elec'!L92+'Class Expense - PRP'!L92</f>
        <v>0</v>
      </c>
      <c r="M92" s="63">
        <f>'Class Expense - Elec'!M92+'Class Expense - PRP'!M92</f>
        <v>0</v>
      </c>
      <c r="N92" s="63">
        <f>'Class Expense - Elec'!N92+'Class Expense - PRP'!N92</f>
        <v>0</v>
      </c>
      <c r="O92" s="63">
        <f>'Class Expense - Elec'!O92+'Class Expense - PRP'!O92</f>
        <v>0</v>
      </c>
      <c r="Q92" s="61"/>
    </row>
    <row r="93" spans="1:17" x14ac:dyDescent="0.25">
      <c r="A93" s="8">
        <f t="shared" si="27"/>
        <v>68</v>
      </c>
      <c r="C93" s="14" t="s">
        <v>273</v>
      </c>
      <c r="E93" s="3"/>
      <c r="F93" s="64">
        <f>SUM(F84:F92)</f>
        <v>7396865.71</v>
      </c>
      <c r="G93" s="64">
        <f t="shared" ref="G93:O93" si="28">SUM(G84:G92)</f>
        <v>2160748.5382129205</v>
      </c>
      <c r="H93" s="64">
        <f t="shared" si="28"/>
        <v>5231475.9392039347</v>
      </c>
      <c r="I93" s="64">
        <f t="shared" si="28"/>
        <v>0</v>
      </c>
      <c r="J93" s="64">
        <f t="shared" si="28"/>
        <v>0</v>
      </c>
      <c r="K93" s="64">
        <f t="shared" si="28"/>
        <v>4641.232583144928</v>
      </c>
      <c r="L93" s="64">
        <f t="shared" si="28"/>
        <v>0</v>
      </c>
      <c r="M93" s="64">
        <f t="shared" si="28"/>
        <v>0</v>
      </c>
      <c r="N93" s="64">
        <f t="shared" si="28"/>
        <v>0</v>
      </c>
      <c r="O93" s="64">
        <f t="shared" si="28"/>
        <v>0</v>
      </c>
    </row>
    <row r="94" spans="1:17" x14ac:dyDescent="0.25">
      <c r="A94" s="8"/>
      <c r="E94" s="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7" x14ac:dyDescent="0.25">
      <c r="A95" s="8">
        <f>A92+1</f>
        <v>68</v>
      </c>
      <c r="C95" s="6" t="s">
        <v>274</v>
      </c>
      <c r="E95" s="3"/>
      <c r="F95" s="65">
        <f>F81+F93</f>
        <v>13561222.210000001</v>
      </c>
      <c r="G95" s="65">
        <f t="shared" ref="G95:O95" si="29">G81+G93</f>
        <v>3841204.870943401</v>
      </c>
      <c r="H95" s="65">
        <f t="shared" si="29"/>
        <v>9652166.4831245448</v>
      </c>
      <c r="I95" s="65">
        <f t="shared" si="29"/>
        <v>0</v>
      </c>
      <c r="J95" s="65">
        <f t="shared" si="29"/>
        <v>0</v>
      </c>
      <c r="K95" s="65">
        <f t="shared" si="29"/>
        <v>67850.855932053659</v>
      </c>
      <c r="L95" s="65">
        <f t="shared" si="29"/>
        <v>0</v>
      </c>
      <c r="M95" s="65">
        <f t="shared" si="29"/>
        <v>0</v>
      </c>
      <c r="N95" s="65">
        <f t="shared" si="29"/>
        <v>0</v>
      </c>
      <c r="O95" s="65">
        <f t="shared" si="29"/>
        <v>0</v>
      </c>
    </row>
    <row r="96" spans="1:17" x14ac:dyDescent="0.25">
      <c r="A96" s="8"/>
      <c r="E96" s="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7" x14ac:dyDescent="0.25">
      <c r="A97" s="8"/>
      <c r="C97" s="6" t="s">
        <v>275</v>
      </c>
      <c r="E97" s="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7" x14ac:dyDescent="0.25">
      <c r="A98" s="8">
        <f>A95+1</f>
        <v>69</v>
      </c>
      <c r="B98" s="8">
        <v>901</v>
      </c>
      <c r="C98" s="23" t="s">
        <v>282</v>
      </c>
      <c r="E98" s="3"/>
      <c r="F98" s="63">
        <f t="shared" ref="F98:F102" si="30">SUM(G98:O98)</f>
        <v>565041.68999999994</v>
      </c>
      <c r="G98" s="63">
        <f>'Class Expense - Elec'!G98+'Class Expense - PRP'!G98</f>
        <v>565041.68999999994</v>
      </c>
      <c r="H98" s="63">
        <f>'Class Expense - Elec'!H98+'Class Expense - PRP'!H98</f>
        <v>0</v>
      </c>
      <c r="I98" s="63">
        <f>'Class Expense - Elec'!I98+'Class Expense - PRP'!I98</f>
        <v>0</v>
      </c>
      <c r="J98" s="63">
        <f>'Class Expense - Elec'!J98+'Class Expense - PRP'!J98</f>
        <v>0</v>
      </c>
      <c r="K98" s="63">
        <f>'Class Expense - Elec'!K98+'Class Expense - PRP'!K98</f>
        <v>0</v>
      </c>
      <c r="L98" s="63">
        <f>'Class Expense - Elec'!L98+'Class Expense - PRP'!L98</f>
        <v>0</v>
      </c>
      <c r="M98" s="63">
        <f>'Class Expense - Elec'!M98+'Class Expense - PRP'!M98</f>
        <v>0</v>
      </c>
      <c r="N98" s="63">
        <f>'Class Expense - Elec'!N98+'Class Expense - PRP'!N98</f>
        <v>0</v>
      </c>
      <c r="O98" s="63">
        <f>'Class Expense - Elec'!O98+'Class Expense - PRP'!O98</f>
        <v>0</v>
      </c>
      <c r="Q98" s="61"/>
    </row>
    <row r="99" spans="1:17" x14ac:dyDescent="0.25">
      <c r="A99" s="8">
        <f>A98+1</f>
        <v>70</v>
      </c>
      <c r="B99" s="8">
        <v>902</v>
      </c>
      <c r="C99" s="3" t="s">
        <v>276</v>
      </c>
      <c r="E99" s="3"/>
      <c r="F99" s="63">
        <f t="shared" si="30"/>
        <v>829122.75</v>
      </c>
      <c r="G99" s="63">
        <f>'Class Expense - Elec'!G99+'Class Expense - PRP'!G99</f>
        <v>829122.75</v>
      </c>
      <c r="H99" s="63">
        <f>'Class Expense - Elec'!H99+'Class Expense - PRP'!H99</f>
        <v>0</v>
      </c>
      <c r="I99" s="63">
        <f>'Class Expense - Elec'!I99+'Class Expense - PRP'!I99</f>
        <v>0</v>
      </c>
      <c r="J99" s="63">
        <f>'Class Expense - Elec'!J99+'Class Expense - PRP'!J99</f>
        <v>0</v>
      </c>
      <c r="K99" s="63">
        <f>'Class Expense - Elec'!K99+'Class Expense - PRP'!K99</f>
        <v>0</v>
      </c>
      <c r="L99" s="63">
        <f>'Class Expense - Elec'!L99+'Class Expense - PRP'!L99</f>
        <v>0</v>
      </c>
      <c r="M99" s="63">
        <f>'Class Expense - Elec'!M99+'Class Expense - PRP'!M99</f>
        <v>0</v>
      </c>
      <c r="N99" s="63">
        <f>'Class Expense - Elec'!N99+'Class Expense - PRP'!N99</f>
        <v>0</v>
      </c>
      <c r="O99" s="63">
        <f>'Class Expense - Elec'!O99+'Class Expense - PRP'!O99</f>
        <v>0</v>
      </c>
      <c r="Q99" s="61"/>
    </row>
    <row r="100" spans="1:17" x14ac:dyDescent="0.25">
      <c r="A100" s="8">
        <f t="shared" ref="A100:A103" si="31">A99+1</f>
        <v>71</v>
      </c>
      <c r="B100" s="8">
        <v>903</v>
      </c>
      <c r="C100" s="3" t="s">
        <v>277</v>
      </c>
      <c r="E100" s="3"/>
      <c r="F100" s="63">
        <f t="shared" si="30"/>
        <v>2411399.0099999998</v>
      </c>
      <c r="G100" s="63">
        <f>'Class Expense - Elec'!G100+'Class Expense - PRP'!G100</f>
        <v>2411399.0099999998</v>
      </c>
      <c r="H100" s="63">
        <f>'Class Expense - Elec'!H100+'Class Expense - PRP'!H100</f>
        <v>0</v>
      </c>
      <c r="I100" s="63">
        <f>'Class Expense - Elec'!I100+'Class Expense - PRP'!I100</f>
        <v>0</v>
      </c>
      <c r="J100" s="63">
        <f>'Class Expense - Elec'!J100+'Class Expense - PRP'!J100</f>
        <v>0</v>
      </c>
      <c r="K100" s="63">
        <f>'Class Expense - Elec'!K100+'Class Expense - PRP'!K100</f>
        <v>0</v>
      </c>
      <c r="L100" s="63">
        <f>'Class Expense - Elec'!L100+'Class Expense - PRP'!L100</f>
        <v>0</v>
      </c>
      <c r="M100" s="63">
        <f>'Class Expense - Elec'!M100+'Class Expense - PRP'!M100</f>
        <v>0</v>
      </c>
      <c r="N100" s="63">
        <f>'Class Expense - Elec'!N100+'Class Expense - PRP'!N100</f>
        <v>0</v>
      </c>
      <c r="O100" s="63">
        <f>'Class Expense - Elec'!O100+'Class Expense - PRP'!O100</f>
        <v>0</v>
      </c>
      <c r="Q100" s="61"/>
    </row>
    <row r="101" spans="1:17" x14ac:dyDescent="0.25">
      <c r="A101" s="8">
        <f t="shared" si="31"/>
        <v>72</v>
      </c>
      <c r="B101" s="8">
        <v>904</v>
      </c>
      <c r="C101" s="3" t="s">
        <v>278</v>
      </c>
      <c r="E101" s="3"/>
      <c r="F101" s="63">
        <f t="shared" si="30"/>
        <v>122513.88</v>
      </c>
      <c r="G101" s="63">
        <f>'Class Expense - Elec'!G101+'Class Expense - PRP'!G101</f>
        <v>0</v>
      </c>
      <c r="H101" s="63">
        <f>'Class Expense - Elec'!H101+'Class Expense - PRP'!H101</f>
        <v>0</v>
      </c>
      <c r="I101" s="63">
        <f>'Class Expense - Elec'!I101+'Class Expense - PRP'!I101</f>
        <v>0</v>
      </c>
      <c r="J101" s="63">
        <f>'Class Expense - Elec'!J101+'Class Expense - PRP'!J101</f>
        <v>122513.88</v>
      </c>
      <c r="K101" s="63">
        <f>'Class Expense - Elec'!K101+'Class Expense - PRP'!K101</f>
        <v>0</v>
      </c>
      <c r="L101" s="63">
        <f>'Class Expense - Elec'!L101+'Class Expense - PRP'!L101</f>
        <v>0</v>
      </c>
      <c r="M101" s="63">
        <f>'Class Expense - Elec'!M101+'Class Expense - PRP'!M101</f>
        <v>0</v>
      </c>
      <c r="N101" s="63">
        <f>'Class Expense - Elec'!N101+'Class Expense - PRP'!N101</f>
        <v>0</v>
      </c>
      <c r="O101" s="63">
        <f>'Class Expense - Elec'!O101+'Class Expense - PRP'!O101</f>
        <v>0</v>
      </c>
      <c r="Q101" s="61"/>
    </row>
    <row r="102" spans="1:17" x14ac:dyDescent="0.25">
      <c r="A102" s="8">
        <f t="shared" si="31"/>
        <v>73</v>
      </c>
      <c r="B102" s="8">
        <v>905</v>
      </c>
      <c r="C102" s="23" t="s">
        <v>328</v>
      </c>
      <c r="E102" s="3"/>
      <c r="F102" s="63">
        <f t="shared" si="30"/>
        <v>0</v>
      </c>
      <c r="G102" s="63">
        <f>'Class Expense - Elec'!G102+'Class Expense - PRP'!G102</f>
        <v>0</v>
      </c>
      <c r="H102" s="63">
        <f>'Class Expense - Elec'!H102+'Class Expense - PRP'!H102</f>
        <v>0</v>
      </c>
      <c r="I102" s="63">
        <f>'Class Expense - Elec'!I102+'Class Expense - PRP'!I102</f>
        <v>0</v>
      </c>
      <c r="J102" s="63">
        <f>'Class Expense - Elec'!J102+'Class Expense - PRP'!J102</f>
        <v>0</v>
      </c>
      <c r="K102" s="63">
        <f>'Class Expense - Elec'!K102+'Class Expense - PRP'!K102</f>
        <v>0</v>
      </c>
      <c r="L102" s="63">
        <f>'Class Expense - Elec'!L102+'Class Expense - PRP'!L102</f>
        <v>0</v>
      </c>
      <c r="M102" s="63">
        <f>'Class Expense - Elec'!M102+'Class Expense - PRP'!M102</f>
        <v>0</v>
      </c>
      <c r="N102" s="63">
        <f>'Class Expense - Elec'!N102+'Class Expense - PRP'!N102</f>
        <v>0</v>
      </c>
      <c r="O102" s="63">
        <f>'Class Expense - Elec'!O102+'Class Expense - PRP'!O102</f>
        <v>0</v>
      </c>
      <c r="Q102" s="61"/>
    </row>
    <row r="103" spans="1:17" x14ac:dyDescent="0.25">
      <c r="A103" s="8">
        <f t="shared" si="31"/>
        <v>74</v>
      </c>
      <c r="C103" s="14" t="s">
        <v>279</v>
      </c>
      <c r="E103" s="3"/>
      <c r="F103" s="64">
        <f>SUM(F98:F102)</f>
        <v>3928077.3299999996</v>
      </c>
      <c r="G103" s="64">
        <f t="shared" ref="G103:O103" si="32">SUM(G98:G102)</f>
        <v>3805563.4499999997</v>
      </c>
      <c r="H103" s="64">
        <f t="shared" si="32"/>
        <v>0</v>
      </c>
      <c r="I103" s="64">
        <f t="shared" si="32"/>
        <v>0</v>
      </c>
      <c r="J103" s="64">
        <f t="shared" si="32"/>
        <v>122513.88</v>
      </c>
      <c r="K103" s="64">
        <f t="shared" si="32"/>
        <v>0</v>
      </c>
      <c r="L103" s="64">
        <f t="shared" si="32"/>
        <v>0</v>
      </c>
      <c r="M103" s="64">
        <f t="shared" si="32"/>
        <v>0</v>
      </c>
      <c r="N103" s="64">
        <f t="shared" si="32"/>
        <v>0</v>
      </c>
      <c r="O103" s="64">
        <f t="shared" si="32"/>
        <v>0</v>
      </c>
    </row>
    <row r="104" spans="1:17" x14ac:dyDescent="0.25">
      <c r="A104" s="8"/>
      <c r="E104" s="3"/>
      <c r="F104" s="63"/>
      <c r="G104" s="63"/>
      <c r="H104" s="63"/>
      <c r="I104" s="63"/>
      <c r="J104" s="63"/>
      <c r="K104" s="63"/>
      <c r="L104" s="63"/>
      <c r="M104" s="63"/>
      <c r="N104" s="63"/>
      <c r="O104" s="63"/>
    </row>
    <row r="105" spans="1:17" x14ac:dyDescent="0.25">
      <c r="A105" s="8"/>
      <c r="C105" s="6" t="s">
        <v>280</v>
      </c>
      <c r="E105" s="3"/>
      <c r="F105" s="63"/>
      <c r="G105" s="63"/>
      <c r="H105" s="63"/>
      <c r="I105" s="63"/>
      <c r="J105" s="63"/>
      <c r="K105" s="63"/>
      <c r="L105" s="63"/>
      <c r="M105" s="63"/>
      <c r="N105" s="63"/>
      <c r="O105" s="63"/>
    </row>
    <row r="106" spans="1:17" x14ac:dyDescent="0.25">
      <c r="A106" s="8">
        <f>A103+1</f>
        <v>75</v>
      </c>
      <c r="B106" s="8">
        <v>906</v>
      </c>
      <c r="C106" s="23" t="s">
        <v>281</v>
      </c>
      <c r="E106" s="3"/>
      <c r="F106" s="63">
        <f t="shared" ref="F106:F110" si="33">SUM(G106:O106)</f>
        <v>1282173.01</v>
      </c>
      <c r="G106" s="63">
        <f>'Class Expense - Elec'!G106+'Class Expense - PRP'!G106</f>
        <v>1282173.01</v>
      </c>
      <c r="H106" s="63">
        <f>'Class Expense - Elec'!H106+'Class Expense - PRP'!H106</f>
        <v>0</v>
      </c>
      <c r="I106" s="63">
        <f>'Class Expense - Elec'!I106+'Class Expense - PRP'!I106</f>
        <v>0</v>
      </c>
      <c r="J106" s="63">
        <f>'Class Expense - Elec'!J106+'Class Expense - PRP'!J106</f>
        <v>0</v>
      </c>
      <c r="K106" s="63">
        <f>'Class Expense - Elec'!K106+'Class Expense - PRP'!K106</f>
        <v>0</v>
      </c>
      <c r="L106" s="63">
        <f>'Class Expense - Elec'!L106+'Class Expense - PRP'!L106</f>
        <v>0</v>
      </c>
      <c r="M106" s="63">
        <f>'Class Expense - Elec'!M106+'Class Expense - PRP'!M106</f>
        <v>0</v>
      </c>
      <c r="N106" s="63">
        <f>'Class Expense - Elec'!N106+'Class Expense - PRP'!N106</f>
        <v>0</v>
      </c>
      <c r="O106" s="63">
        <f>'Class Expense - Elec'!O106+'Class Expense - PRP'!O106</f>
        <v>0</v>
      </c>
      <c r="Q106" s="61"/>
    </row>
    <row r="107" spans="1:17" x14ac:dyDescent="0.25">
      <c r="A107" s="8">
        <f>A106+1</f>
        <v>76</v>
      </c>
      <c r="B107" s="8">
        <v>907</v>
      </c>
      <c r="C107" s="23" t="s">
        <v>282</v>
      </c>
      <c r="E107" s="3"/>
      <c r="F107" s="63">
        <f t="shared" si="33"/>
        <v>0</v>
      </c>
      <c r="G107" s="63">
        <f>'Class Expense - Elec'!G107+'Class Expense - PRP'!G107</f>
        <v>0</v>
      </c>
      <c r="H107" s="63">
        <f>'Class Expense - Elec'!H107+'Class Expense - PRP'!H107</f>
        <v>0</v>
      </c>
      <c r="I107" s="63">
        <f>'Class Expense - Elec'!I107+'Class Expense - PRP'!I107</f>
        <v>0</v>
      </c>
      <c r="J107" s="63">
        <f>'Class Expense - Elec'!J107+'Class Expense - PRP'!J107</f>
        <v>0</v>
      </c>
      <c r="K107" s="63">
        <f>'Class Expense - Elec'!K107+'Class Expense - PRP'!K107</f>
        <v>0</v>
      </c>
      <c r="L107" s="63">
        <f>'Class Expense - Elec'!L107+'Class Expense - PRP'!L107</f>
        <v>0</v>
      </c>
      <c r="M107" s="63">
        <f>'Class Expense - Elec'!M107+'Class Expense - PRP'!M107</f>
        <v>0</v>
      </c>
      <c r="N107" s="63">
        <f>'Class Expense - Elec'!N107+'Class Expense - PRP'!N107</f>
        <v>0</v>
      </c>
      <c r="O107" s="63">
        <f>'Class Expense - Elec'!O107+'Class Expense - PRP'!O107</f>
        <v>0</v>
      </c>
      <c r="Q107" s="61"/>
    </row>
    <row r="108" spans="1:17" x14ac:dyDescent="0.25">
      <c r="A108" s="8">
        <f t="shared" ref="A108:A111" si="34">A107+1</f>
        <v>77</v>
      </c>
      <c r="B108" s="8">
        <v>908</v>
      </c>
      <c r="C108" s="23" t="s">
        <v>283</v>
      </c>
      <c r="E108" s="3"/>
      <c r="F108" s="63">
        <f t="shared" si="33"/>
        <v>554390.07999999996</v>
      </c>
      <c r="G108" s="63">
        <f>'Class Expense - Elec'!G108+'Class Expense - PRP'!G108</f>
        <v>554390.07999999996</v>
      </c>
      <c r="H108" s="63">
        <f>'Class Expense - Elec'!H108+'Class Expense - PRP'!H108</f>
        <v>0</v>
      </c>
      <c r="I108" s="63">
        <f>'Class Expense - Elec'!I108+'Class Expense - PRP'!I108</f>
        <v>0</v>
      </c>
      <c r="J108" s="63">
        <f>'Class Expense - Elec'!J108+'Class Expense - PRP'!J108</f>
        <v>0</v>
      </c>
      <c r="K108" s="63">
        <f>'Class Expense - Elec'!K108+'Class Expense - PRP'!K108</f>
        <v>0</v>
      </c>
      <c r="L108" s="63">
        <f>'Class Expense - Elec'!L108+'Class Expense - PRP'!L108</f>
        <v>0</v>
      </c>
      <c r="M108" s="63">
        <f>'Class Expense - Elec'!M108+'Class Expense - PRP'!M108</f>
        <v>0</v>
      </c>
      <c r="N108" s="63">
        <f>'Class Expense - Elec'!N108+'Class Expense - PRP'!N108</f>
        <v>0</v>
      </c>
      <c r="O108" s="63">
        <f>'Class Expense - Elec'!O108+'Class Expense - PRP'!O108</f>
        <v>0</v>
      </c>
      <c r="Q108" s="61"/>
    </row>
    <row r="109" spans="1:17" x14ac:dyDescent="0.25">
      <c r="A109" s="8">
        <f t="shared" si="34"/>
        <v>78</v>
      </c>
      <c r="B109" s="8">
        <v>909</v>
      </c>
      <c r="C109" s="23" t="s">
        <v>284</v>
      </c>
      <c r="E109" s="3"/>
      <c r="F109" s="63">
        <f t="shared" si="33"/>
        <v>0</v>
      </c>
      <c r="G109" s="63">
        <f>'Class Expense - Elec'!G109+'Class Expense - PRP'!G109</f>
        <v>0</v>
      </c>
      <c r="H109" s="63">
        <f>'Class Expense - Elec'!H109+'Class Expense - PRP'!H109</f>
        <v>0</v>
      </c>
      <c r="I109" s="63">
        <f>'Class Expense - Elec'!I109+'Class Expense - PRP'!I109</f>
        <v>0</v>
      </c>
      <c r="J109" s="63">
        <f>'Class Expense - Elec'!J109+'Class Expense - PRP'!J109</f>
        <v>0</v>
      </c>
      <c r="K109" s="63">
        <f>'Class Expense - Elec'!K109+'Class Expense - PRP'!K109</f>
        <v>0</v>
      </c>
      <c r="L109" s="63">
        <f>'Class Expense - Elec'!L109+'Class Expense - PRP'!L109</f>
        <v>0</v>
      </c>
      <c r="M109" s="63">
        <f>'Class Expense - Elec'!M109+'Class Expense - PRP'!M109</f>
        <v>0</v>
      </c>
      <c r="N109" s="63">
        <f>'Class Expense - Elec'!N109+'Class Expense - PRP'!N109</f>
        <v>0</v>
      </c>
      <c r="O109" s="63">
        <f>'Class Expense - Elec'!O109+'Class Expense - PRP'!O109</f>
        <v>0</v>
      </c>
      <c r="Q109" s="61"/>
    </row>
    <row r="110" spans="1:17" x14ac:dyDescent="0.25">
      <c r="A110" s="8">
        <f t="shared" si="34"/>
        <v>79</v>
      </c>
      <c r="B110" s="8">
        <v>910</v>
      </c>
      <c r="C110" s="23" t="s">
        <v>285</v>
      </c>
      <c r="E110" s="3"/>
      <c r="F110" s="63">
        <f t="shared" si="33"/>
        <v>1470.05</v>
      </c>
      <c r="G110" s="63">
        <f>'Class Expense - Elec'!G110+'Class Expense - PRP'!G110</f>
        <v>1470.05</v>
      </c>
      <c r="H110" s="63">
        <f>'Class Expense - Elec'!H110+'Class Expense - PRP'!H110</f>
        <v>0</v>
      </c>
      <c r="I110" s="63">
        <f>'Class Expense - Elec'!I110+'Class Expense - PRP'!I110</f>
        <v>0</v>
      </c>
      <c r="J110" s="63">
        <f>'Class Expense - Elec'!J110+'Class Expense - PRP'!J110</f>
        <v>0</v>
      </c>
      <c r="K110" s="63">
        <f>'Class Expense - Elec'!K110+'Class Expense - PRP'!K110</f>
        <v>0</v>
      </c>
      <c r="L110" s="63">
        <f>'Class Expense - Elec'!L110+'Class Expense - PRP'!L110</f>
        <v>0</v>
      </c>
      <c r="M110" s="63">
        <f>'Class Expense - Elec'!M110+'Class Expense - PRP'!M110</f>
        <v>0</v>
      </c>
      <c r="N110" s="63">
        <f>'Class Expense - Elec'!N110+'Class Expense - PRP'!N110</f>
        <v>0</v>
      </c>
      <c r="O110" s="63">
        <f>'Class Expense - Elec'!O110+'Class Expense - PRP'!O110</f>
        <v>0</v>
      </c>
      <c r="Q110" s="61"/>
    </row>
    <row r="111" spans="1:17" x14ac:dyDescent="0.25">
      <c r="A111" s="8">
        <f t="shared" si="34"/>
        <v>80</v>
      </c>
      <c r="C111" s="14" t="s">
        <v>286</v>
      </c>
      <c r="E111" s="3"/>
      <c r="F111" s="64">
        <f>SUM(F106:F110)</f>
        <v>1838033.14</v>
      </c>
      <c r="G111" s="64">
        <f t="shared" ref="G111:O111" si="35">SUM(G106:G110)</f>
        <v>1838033.14</v>
      </c>
      <c r="H111" s="64">
        <f t="shared" si="35"/>
        <v>0</v>
      </c>
      <c r="I111" s="64">
        <f t="shared" si="35"/>
        <v>0</v>
      </c>
      <c r="J111" s="64">
        <f t="shared" si="35"/>
        <v>0</v>
      </c>
      <c r="K111" s="64">
        <f t="shared" si="35"/>
        <v>0</v>
      </c>
      <c r="L111" s="64">
        <f t="shared" si="35"/>
        <v>0</v>
      </c>
      <c r="M111" s="64">
        <f t="shared" si="35"/>
        <v>0</v>
      </c>
      <c r="N111" s="64">
        <f t="shared" si="35"/>
        <v>0</v>
      </c>
      <c r="O111" s="64">
        <f t="shared" si="35"/>
        <v>0</v>
      </c>
    </row>
    <row r="112" spans="1:17" x14ac:dyDescent="0.25">
      <c r="A112" s="8"/>
      <c r="E112" s="3"/>
      <c r="F112" s="63"/>
      <c r="G112" s="63"/>
      <c r="H112" s="63"/>
      <c r="I112" s="63"/>
      <c r="J112" s="63"/>
      <c r="K112" s="63"/>
      <c r="L112" s="63"/>
      <c r="M112" s="63"/>
      <c r="N112" s="63"/>
      <c r="O112" s="63"/>
    </row>
    <row r="113" spans="1:17" x14ac:dyDescent="0.25">
      <c r="A113" s="8"/>
      <c r="C113" s="15" t="s">
        <v>292</v>
      </c>
      <c r="E113" s="3"/>
      <c r="F113" s="63"/>
      <c r="G113" s="63"/>
      <c r="H113" s="63"/>
      <c r="I113" s="63"/>
      <c r="J113" s="63"/>
      <c r="K113" s="63"/>
      <c r="L113" s="63"/>
      <c r="M113" s="63"/>
      <c r="N113" s="63"/>
      <c r="O113" s="63"/>
    </row>
    <row r="114" spans="1:17" x14ac:dyDescent="0.25">
      <c r="A114" s="8">
        <f>A111+1</f>
        <v>81</v>
      </c>
      <c r="B114" s="8">
        <v>911</v>
      </c>
      <c r="C114" s="23" t="s">
        <v>282</v>
      </c>
      <c r="E114" s="3"/>
      <c r="F114" s="63">
        <f t="shared" ref="F114:F118" si="36">SUM(G114:O114)</f>
        <v>0</v>
      </c>
      <c r="G114" s="63">
        <f>'Class Expense - Elec'!G114+'Class Expense - PRP'!G114</f>
        <v>0</v>
      </c>
      <c r="H114" s="63">
        <f>'Class Expense - Elec'!H114+'Class Expense - PRP'!H114</f>
        <v>0</v>
      </c>
      <c r="I114" s="63">
        <f>'Class Expense - Elec'!I114+'Class Expense - PRP'!I114</f>
        <v>0</v>
      </c>
      <c r="J114" s="63">
        <f>'Class Expense - Elec'!J114+'Class Expense - PRP'!J114</f>
        <v>0</v>
      </c>
      <c r="K114" s="63">
        <f>'Class Expense - Elec'!K114+'Class Expense - PRP'!K114</f>
        <v>0</v>
      </c>
      <c r="L114" s="63">
        <f>'Class Expense - Elec'!L114+'Class Expense - PRP'!L114</f>
        <v>0</v>
      </c>
      <c r="M114" s="63">
        <f>'Class Expense - Elec'!M114+'Class Expense - PRP'!M114</f>
        <v>0</v>
      </c>
      <c r="N114" s="63">
        <f>'Class Expense - Elec'!N114+'Class Expense - PRP'!N114</f>
        <v>0</v>
      </c>
      <c r="O114" s="63">
        <f>'Class Expense - Elec'!O114+'Class Expense - PRP'!O114</f>
        <v>0</v>
      </c>
      <c r="Q114" s="61"/>
    </row>
    <row r="115" spans="1:17" x14ac:dyDescent="0.25">
      <c r="A115" s="8">
        <f>A114+1</f>
        <v>82</v>
      </c>
      <c r="B115" s="8">
        <v>912</v>
      </c>
      <c r="C115" s="23" t="s">
        <v>287</v>
      </c>
      <c r="E115" s="3"/>
      <c r="F115" s="63">
        <f t="shared" si="36"/>
        <v>0</v>
      </c>
      <c r="G115" s="63">
        <f>'Class Expense - Elec'!G115+'Class Expense - PRP'!G115</f>
        <v>0</v>
      </c>
      <c r="H115" s="63">
        <f>'Class Expense - Elec'!H115+'Class Expense - PRP'!H115</f>
        <v>0</v>
      </c>
      <c r="I115" s="63">
        <f>'Class Expense - Elec'!I115+'Class Expense - PRP'!I115</f>
        <v>0</v>
      </c>
      <c r="J115" s="63">
        <f>'Class Expense - Elec'!J115+'Class Expense - PRP'!J115</f>
        <v>0</v>
      </c>
      <c r="K115" s="63">
        <f>'Class Expense - Elec'!K115+'Class Expense - PRP'!K115</f>
        <v>0</v>
      </c>
      <c r="L115" s="63">
        <f>'Class Expense - Elec'!L115+'Class Expense - PRP'!L115</f>
        <v>0</v>
      </c>
      <c r="M115" s="63">
        <f>'Class Expense - Elec'!M115+'Class Expense - PRP'!M115</f>
        <v>0</v>
      </c>
      <c r="N115" s="63">
        <f>'Class Expense - Elec'!N115+'Class Expense - PRP'!N115</f>
        <v>0</v>
      </c>
      <c r="O115" s="63">
        <f>'Class Expense - Elec'!O115+'Class Expense - PRP'!O115</f>
        <v>0</v>
      </c>
      <c r="Q115" s="61"/>
    </row>
    <row r="116" spans="1:17" x14ac:dyDescent="0.25">
      <c r="A116" s="8">
        <f t="shared" ref="A116:A119" si="37">A115+1</f>
        <v>83</v>
      </c>
      <c r="B116" s="8">
        <v>913</v>
      </c>
      <c r="C116" s="23" t="s">
        <v>288</v>
      </c>
      <c r="E116" s="3"/>
      <c r="F116" s="63">
        <f t="shared" si="36"/>
        <v>0</v>
      </c>
      <c r="G116" s="63">
        <f>'Class Expense - Elec'!G116+'Class Expense - PRP'!G116</f>
        <v>0</v>
      </c>
      <c r="H116" s="63">
        <f>'Class Expense - Elec'!H116+'Class Expense - PRP'!H116</f>
        <v>0</v>
      </c>
      <c r="I116" s="63">
        <f>'Class Expense - Elec'!I116+'Class Expense - PRP'!I116</f>
        <v>0</v>
      </c>
      <c r="J116" s="63">
        <f>'Class Expense - Elec'!J116+'Class Expense - PRP'!J116</f>
        <v>0</v>
      </c>
      <c r="K116" s="63">
        <f>'Class Expense - Elec'!K116+'Class Expense - PRP'!K116</f>
        <v>0</v>
      </c>
      <c r="L116" s="63">
        <f>'Class Expense - Elec'!L116+'Class Expense - PRP'!L116</f>
        <v>0</v>
      </c>
      <c r="M116" s="63">
        <f>'Class Expense - Elec'!M116+'Class Expense - PRP'!M116</f>
        <v>0</v>
      </c>
      <c r="N116" s="63">
        <f>'Class Expense - Elec'!N116+'Class Expense - PRP'!N116</f>
        <v>0</v>
      </c>
      <c r="O116" s="63">
        <f>'Class Expense - Elec'!O116+'Class Expense - PRP'!O116</f>
        <v>0</v>
      </c>
      <c r="Q116" s="61"/>
    </row>
    <row r="117" spans="1:17" x14ac:dyDescent="0.25">
      <c r="A117" s="8">
        <f t="shared" si="37"/>
        <v>84</v>
      </c>
      <c r="B117" s="8">
        <v>916</v>
      </c>
      <c r="C117" s="23" t="s">
        <v>289</v>
      </c>
      <c r="E117" s="3"/>
      <c r="F117" s="63">
        <f t="shared" si="36"/>
        <v>0</v>
      </c>
      <c r="G117" s="63">
        <f>'Class Expense - Elec'!G117+'Class Expense - PRP'!G117</f>
        <v>0</v>
      </c>
      <c r="H117" s="63">
        <f>'Class Expense - Elec'!H117+'Class Expense - PRP'!H117</f>
        <v>0</v>
      </c>
      <c r="I117" s="63">
        <f>'Class Expense - Elec'!I117+'Class Expense - PRP'!I117</f>
        <v>0</v>
      </c>
      <c r="J117" s="63">
        <f>'Class Expense - Elec'!J117+'Class Expense - PRP'!J117</f>
        <v>0</v>
      </c>
      <c r="K117" s="63">
        <f>'Class Expense - Elec'!K117+'Class Expense - PRP'!K117</f>
        <v>0</v>
      </c>
      <c r="L117" s="63">
        <f>'Class Expense - Elec'!L117+'Class Expense - PRP'!L117</f>
        <v>0</v>
      </c>
      <c r="M117" s="63">
        <f>'Class Expense - Elec'!M117+'Class Expense - PRP'!M117</f>
        <v>0</v>
      </c>
      <c r="N117" s="63">
        <f>'Class Expense - Elec'!N117+'Class Expense - PRP'!N117</f>
        <v>0</v>
      </c>
      <c r="O117" s="63">
        <f>'Class Expense - Elec'!O117+'Class Expense - PRP'!O117</f>
        <v>0</v>
      </c>
      <c r="Q117" s="61"/>
    </row>
    <row r="118" spans="1:17" x14ac:dyDescent="0.25">
      <c r="A118" s="8">
        <f t="shared" si="37"/>
        <v>85</v>
      </c>
      <c r="B118" s="8">
        <v>917</v>
      </c>
      <c r="C118" s="23" t="s">
        <v>290</v>
      </c>
      <c r="E118" s="3"/>
      <c r="F118" s="63">
        <f t="shared" si="36"/>
        <v>0</v>
      </c>
      <c r="G118" s="63">
        <f>'Class Expense - Elec'!G118+'Class Expense - PRP'!G118</f>
        <v>0</v>
      </c>
      <c r="H118" s="63">
        <f>'Class Expense - Elec'!H118+'Class Expense - PRP'!H118</f>
        <v>0</v>
      </c>
      <c r="I118" s="63">
        <f>'Class Expense - Elec'!I118+'Class Expense - PRP'!I118</f>
        <v>0</v>
      </c>
      <c r="J118" s="63">
        <f>'Class Expense - Elec'!J118+'Class Expense - PRP'!J118</f>
        <v>0</v>
      </c>
      <c r="K118" s="63">
        <f>'Class Expense - Elec'!K118+'Class Expense - PRP'!K118</f>
        <v>0</v>
      </c>
      <c r="L118" s="63">
        <f>'Class Expense - Elec'!L118+'Class Expense - PRP'!L118</f>
        <v>0</v>
      </c>
      <c r="M118" s="63">
        <f>'Class Expense - Elec'!M118+'Class Expense - PRP'!M118</f>
        <v>0</v>
      </c>
      <c r="N118" s="63">
        <f>'Class Expense - Elec'!N118+'Class Expense - PRP'!N118</f>
        <v>0</v>
      </c>
      <c r="O118" s="63">
        <f>'Class Expense - Elec'!O118+'Class Expense - PRP'!O118</f>
        <v>0</v>
      </c>
      <c r="Q118" s="61"/>
    </row>
    <row r="119" spans="1:17" x14ac:dyDescent="0.25">
      <c r="A119" s="8">
        <f t="shared" si="37"/>
        <v>86</v>
      </c>
      <c r="C119" s="13" t="s">
        <v>291</v>
      </c>
      <c r="E119" s="3"/>
      <c r="F119" s="64">
        <f>SUM(F114:F118)</f>
        <v>0</v>
      </c>
      <c r="G119" s="64">
        <f t="shared" ref="G119:O119" si="38">SUM(G114:G118)</f>
        <v>0</v>
      </c>
      <c r="H119" s="64">
        <f t="shared" si="38"/>
        <v>0</v>
      </c>
      <c r="I119" s="64">
        <f t="shared" si="38"/>
        <v>0</v>
      </c>
      <c r="J119" s="64">
        <f t="shared" si="38"/>
        <v>0</v>
      </c>
      <c r="K119" s="64">
        <f t="shared" si="38"/>
        <v>0</v>
      </c>
      <c r="L119" s="64">
        <f t="shared" si="38"/>
        <v>0</v>
      </c>
      <c r="M119" s="64">
        <f t="shared" si="38"/>
        <v>0</v>
      </c>
      <c r="N119" s="64">
        <f t="shared" si="38"/>
        <v>0</v>
      </c>
      <c r="O119" s="64">
        <f t="shared" si="38"/>
        <v>0</v>
      </c>
    </row>
    <row r="120" spans="1:17" x14ac:dyDescent="0.25">
      <c r="A120" s="8"/>
      <c r="E120" s="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7" x14ac:dyDescent="0.25">
      <c r="A121" s="8"/>
      <c r="C121" s="6" t="s">
        <v>293</v>
      </c>
      <c r="E121" s="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7" x14ac:dyDescent="0.25">
      <c r="A122" s="8">
        <f>A119+1</f>
        <v>87</v>
      </c>
      <c r="B122" s="8">
        <v>920</v>
      </c>
      <c r="C122" s="3" t="s">
        <v>294</v>
      </c>
      <c r="E122" s="3"/>
      <c r="F122" s="63">
        <f t="shared" ref="F122:F135" si="39">SUM(G122:O122)</f>
        <v>1746704.0973944229</v>
      </c>
      <c r="G122" s="63">
        <f>'Class Expense - Elec'!G122+'Class Expense - PRP'!G122</f>
        <v>290636.45343421941</v>
      </c>
      <c r="H122" s="63">
        <f>'Class Expense - Elec'!H122+'Class Expense - PRP'!H122</f>
        <v>1440573.4363251366</v>
      </c>
      <c r="I122" s="63">
        <f>'Class Expense - Elec'!I122+'Class Expense - PRP'!I122</f>
        <v>0</v>
      </c>
      <c r="J122" s="63">
        <f>'Class Expense - Elec'!J122+'Class Expense - PRP'!J122</f>
        <v>0</v>
      </c>
      <c r="K122" s="63">
        <f>'Class Expense - Elec'!K122+'Class Expense - PRP'!K122</f>
        <v>15494.207635066976</v>
      </c>
      <c r="L122" s="63">
        <f>'Class Expense - Elec'!L122+'Class Expense - PRP'!L122</f>
        <v>0</v>
      </c>
      <c r="M122" s="63">
        <f>'Class Expense - Elec'!M122+'Class Expense - PRP'!M122</f>
        <v>0</v>
      </c>
      <c r="N122" s="63">
        <f>'Class Expense - Elec'!N122+'Class Expense - PRP'!N122</f>
        <v>0</v>
      </c>
      <c r="O122" s="63">
        <f>'Class Expense - Elec'!O122+'Class Expense - PRP'!O122</f>
        <v>0</v>
      </c>
      <c r="Q122" s="61"/>
    </row>
    <row r="123" spans="1:17" x14ac:dyDescent="0.25">
      <c r="A123" s="8">
        <f>A122+1</f>
        <v>88</v>
      </c>
      <c r="B123" s="8">
        <v>921</v>
      </c>
      <c r="C123" s="3" t="s">
        <v>295</v>
      </c>
      <c r="E123" s="3"/>
      <c r="F123" s="63">
        <f t="shared" si="39"/>
        <v>20770708.338053029</v>
      </c>
      <c r="G123" s="63">
        <f>'Class Expense - Elec'!G123+'Class Expense - PRP'!G123</f>
        <v>3456066.208176502</v>
      </c>
      <c r="H123" s="63">
        <f>'Class Expense - Elec'!H123+'Class Expense - PRP'!H123</f>
        <v>17130394.741782986</v>
      </c>
      <c r="I123" s="63">
        <f>'Class Expense - Elec'!I123+'Class Expense - PRP'!I123</f>
        <v>0</v>
      </c>
      <c r="J123" s="63">
        <f>'Class Expense - Elec'!J123+'Class Expense - PRP'!J123</f>
        <v>0</v>
      </c>
      <c r="K123" s="63">
        <f>'Class Expense - Elec'!K123+'Class Expense - PRP'!K123</f>
        <v>184247.38809354219</v>
      </c>
      <c r="L123" s="63">
        <f>'Class Expense - Elec'!L123+'Class Expense - PRP'!L123</f>
        <v>0</v>
      </c>
      <c r="M123" s="63">
        <f>'Class Expense - Elec'!M123+'Class Expense - PRP'!M123</f>
        <v>0</v>
      </c>
      <c r="N123" s="63">
        <f>'Class Expense - Elec'!N123+'Class Expense - PRP'!N123</f>
        <v>0</v>
      </c>
      <c r="O123" s="63">
        <f>'Class Expense - Elec'!O123+'Class Expense - PRP'!O123</f>
        <v>0</v>
      </c>
      <c r="Q123" s="61"/>
    </row>
    <row r="124" spans="1:17" x14ac:dyDescent="0.25">
      <c r="A124" s="8">
        <f t="shared" ref="A124:A136" si="40">A123+1</f>
        <v>89</v>
      </c>
      <c r="B124" s="8">
        <v>922</v>
      </c>
      <c r="C124" s="3" t="s">
        <v>296</v>
      </c>
      <c r="E124" s="3"/>
      <c r="F124" s="63">
        <f t="shared" si="39"/>
        <v>0</v>
      </c>
      <c r="G124" s="63">
        <f>'Class Expense - Elec'!G124+'Class Expense - PRP'!G124</f>
        <v>0</v>
      </c>
      <c r="H124" s="63">
        <f>'Class Expense - Elec'!H124+'Class Expense - PRP'!H124</f>
        <v>0</v>
      </c>
      <c r="I124" s="63">
        <f>'Class Expense - Elec'!I124+'Class Expense - PRP'!I124</f>
        <v>0</v>
      </c>
      <c r="J124" s="63">
        <f>'Class Expense - Elec'!J124+'Class Expense - PRP'!J124</f>
        <v>0</v>
      </c>
      <c r="K124" s="63">
        <f>'Class Expense - Elec'!K124+'Class Expense - PRP'!K124</f>
        <v>0</v>
      </c>
      <c r="L124" s="63">
        <f>'Class Expense - Elec'!L124+'Class Expense - PRP'!L124</f>
        <v>0</v>
      </c>
      <c r="M124" s="63">
        <f>'Class Expense - Elec'!M124+'Class Expense - PRP'!M124</f>
        <v>0</v>
      </c>
      <c r="N124" s="63">
        <f>'Class Expense - Elec'!N124+'Class Expense - PRP'!N124</f>
        <v>0</v>
      </c>
      <c r="O124" s="63">
        <f>'Class Expense - Elec'!O124+'Class Expense - PRP'!O124</f>
        <v>0</v>
      </c>
      <c r="Q124" s="61"/>
    </row>
    <row r="125" spans="1:17" x14ac:dyDescent="0.25">
      <c r="A125" s="8">
        <f t="shared" si="40"/>
        <v>90</v>
      </c>
      <c r="B125" s="8">
        <v>923</v>
      </c>
      <c r="C125" s="3" t="s">
        <v>297</v>
      </c>
      <c r="E125" s="3"/>
      <c r="F125" s="63">
        <f t="shared" si="39"/>
        <v>1998143.306974883</v>
      </c>
      <c r="G125" s="63">
        <f>'Class Expense - Elec'!G125+'Class Expense - PRP'!G125</f>
        <v>332473.76304823975</v>
      </c>
      <c r="H125" s="63">
        <f>'Class Expense - Elec'!H125+'Class Expense - PRP'!H125</f>
        <v>1647944.9348591594</v>
      </c>
      <c r="I125" s="63">
        <f>'Class Expense - Elec'!I125+'Class Expense - PRP'!I125</f>
        <v>0</v>
      </c>
      <c r="J125" s="63">
        <f>'Class Expense - Elec'!J125+'Class Expense - PRP'!J125</f>
        <v>0</v>
      </c>
      <c r="K125" s="63">
        <f>'Class Expense - Elec'!K125+'Class Expense - PRP'!K125</f>
        <v>17724.609067483751</v>
      </c>
      <c r="L125" s="63">
        <f>'Class Expense - Elec'!L125+'Class Expense - PRP'!L125</f>
        <v>0</v>
      </c>
      <c r="M125" s="63">
        <f>'Class Expense - Elec'!M125+'Class Expense - PRP'!M125</f>
        <v>0</v>
      </c>
      <c r="N125" s="63">
        <f>'Class Expense - Elec'!N125+'Class Expense - PRP'!N125</f>
        <v>0</v>
      </c>
      <c r="O125" s="63">
        <f>'Class Expense - Elec'!O125+'Class Expense - PRP'!O125</f>
        <v>0</v>
      </c>
      <c r="Q125" s="61"/>
    </row>
    <row r="126" spans="1:17" x14ac:dyDescent="0.25">
      <c r="A126" s="8">
        <f t="shared" si="40"/>
        <v>91</v>
      </c>
      <c r="B126" s="8">
        <v>924</v>
      </c>
      <c r="C126" s="3" t="s">
        <v>298</v>
      </c>
      <c r="E126" s="3"/>
      <c r="F126" s="63">
        <f t="shared" si="39"/>
        <v>1070672.3849424529</v>
      </c>
      <c r="G126" s="63">
        <f>'Class Expense - Elec'!G126+'Class Expense - PRP'!G126</f>
        <v>178150.62391724909</v>
      </c>
      <c r="H126" s="63">
        <f>'Class Expense - Elec'!H126+'Class Expense - PRP'!H126</f>
        <v>883024.31937714387</v>
      </c>
      <c r="I126" s="63">
        <f>'Class Expense - Elec'!I126+'Class Expense - PRP'!I126</f>
        <v>0</v>
      </c>
      <c r="J126" s="63">
        <f>'Class Expense - Elec'!J126+'Class Expense - PRP'!J126</f>
        <v>0</v>
      </c>
      <c r="K126" s="63">
        <f>'Class Expense - Elec'!K126+'Class Expense - PRP'!K126</f>
        <v>9497.441648059932</v>
      </c>
      <c r="L126" s="63">
        <f>'Class Expense - Elec'!L126+'Class Expense - PRP'!L126</f>
        <v>0</v>
      </c>
      <c r="M126" s="63">
        <f>'Class Expense - Elec'!M126+'Class Expense - PRP'!M126</f>
        <v>0</v>
      </c>
      <c r="N126" s="63">
        <f>'Class Expense - Elec'!N126+'Class Expense - PRP'!N126</f>
        <v>0</v>
      </c>
      <c r="O126" s="63">
        <f>'Class Expense - Elec'!O126+'Class Expense - PRP'!O126</f>
        <v>0</v>
      </c>
      <c r="Q126" s="61"/>
    </row>
    <row r="127" spans="1:17" x14ac:dyDescent="0.25">
      <c r="A127" s="8">
        <f t="shared" si="40"/>
        <v>92</v>
      </c>
      <c r="B127" s="8">
        <v>925</v>
      </c>
      <c r="C127" s="3" t="s">
        <v>299</v>
      </c>
      <c r="E127" s="3"/>
      <c r="F127" s="63">
        <f t="shared" si="39"/>
        <v>3802157.7065712488</v>
      </c>
      <c r="G127" s="63">
        <f>'Class Expense - Elec'!G127+'Class Expense - PRP'!G127</f>
        <v>632646.15505503281</v>
      </c>
      <c r="H127" s="63">
        <f>'Class Expense - Elec'!H127+'Class Expense - PRP'!H127</f>
        <v>3135784.3615160529</v>
      </c>
      <c r="I127" s="63">
        <f>'Class Expense - Elec'!I127+'Class Expense - PRP'!I127</f>
        <v>0</v>
      </c>
      <c r="J127" s="63">
        <f>'Class Expense - Elec'!J127+'Class Expense - PRP'!J127</f>
        <v>0</v>
      </c>
      <c r="K127" s="63">
        <f>'Class Expense - Elec'!K127+'Class Expense - PRP'!K127</f>
        <v>33727.190000163042</v>
      </c>
      <c r="L127" s="63">
        <f>'Class Expense - Elec'!L127+'Class Expense - PRP'!L127</f>
        <v>0</v>
      </c>
      <c r="M127" s="63">
        <f>'Class Expense - Elec'!M127+'Class Expense - PRP'!M127</f>
        <v>0</v>
      </c>
      <c r="N127" s="63">
        <f>'Class Expense - Elec'!N127+'Class Expense - PRP'!N127</f>
        <v>0</v>
      </c>
      <c r="O127" s="63">
        <f>'Class Expense - Elec'!O127+'Class Expense - PRP'!O127</f>
        <v>0</v>
      </c>
      <c r="Q127" s="61"/>
    </row>
    <row r="128" spans="1:17" x14ac:dyDescent="0.25">
      <c r="A128" s="8">
        <f t="shared" si="40"/>
        <v>93</v>
      </c>
      <c r="B128" s="8">
        <v>926</v>
      </c>
      <c r="C128" s="3" t="s">
        <v>300</v>
      </c>
      <c r="E128" s="3"/>
      <c r="F128" s="63">
        <f t="shared" si="39"/>
        <v>-5783893.0016764645</v>
      </c>
      <c r="G128" s="63">
        <f>'Class Expense - Elec'!G128+'Class Expense - PRP'!G128</f>
        <v>-962389.76685165509</v>
      </c>
      <c r="H128" s="63">
        <f>'Class Expense - Elec'!H128+'Class Expense - PRP'!H128</f>
        <v>-4770196.9836740457</v>
      </c>
      <c r="I128" s="63">
        <f>'Class Expense - Elec'!I128+'Class Expense - PRP'!I128</f>
        <v>0</v>
      </c>
      <c r="J128" s="63">
        <f>'Class Expense - Elec'!J128+'Class Expense - PRP'!J128</f>
        <v>0</v>
      </c>
      <c r="K128" s="63">
        <f>'Class Expense - Elec'!K128+'Class Expense - PRP'!K128</f>
        <v>-51306.251150763499</v>
      </c>
      <c r="L128" s="63">
        <f>'Class Expense - Elec'!L128+'Class Expense - PRP'!L128</f>
        <v>0</v>
      </c>
      <c r="M128" s="63">
        <f>'Class Expense - Elec'!M128+'Class Expense - PRP'!M128</f>
        <v>0</v>
      </c>
      <c r="N128" s="63">
        <f>'Class Expense - Elec'!N128+'Class Expense - PRP'!N128</f>
        <v>0</v>
      </c>
      <c r="O128" s="63">
        <f>'Class Expense - Elec'!O128+'Class Expense - PRP'!O128</f>
        <v>0</v>
      </c>
      <c r="Q128" s="61"/>
    </row>
    <row r="129" spans="1:17" x14ac:dyDescent="0.25">
      <c r="A129" s="8">
        <f t="shared" si="40"/>
        <v>94</v>
      </c>
      <c r="B129" s="8">
        <v>927</v>
      </c>
      <c r="C129" s="3" t="s">
        <v>301</v>
      </c>
      <c r="E129" s="3"/>
      <c r="F129" s="63">
        <f t="shared" si="39"/>
        <v>0</v>
      </c>
      <c r="G129" s="63">
        <f>'Class Expense - Elec'!G129+'Class Expense - PRP'!G129</f>
        <v>0</v>
      </c>
      <c r="H129" s="63">
        <f>'Class Expense - Elec'!H129+'Class Expense - PRP'!H129</f>
        <v>0</v>
      </c>
      <c r="I129" s="63">
        <f>'Class Expense - Elec'!I129+'Class Expense - PRP'!I129</f>
        <v>0</v>
      </c>
      <c r="J129" s="63">
        <f>'Class Expense - Elec'!J129+'Class Expense - PRP'!J129</f>
        <v>0</v>
      </c>
      <c r="K129" s="63">
        <f>'Class Expense - Elec'!K129+'Class Expense - PRP'!K129</f>
        <v>0</v>
      </c>
      <c r="L129" s="63">
        <f>'Class Expense - Elec'!L129+'Class Expense - PRP'!L129</f>
        <v>0</v>
      </c>
      <c r="M129" s="63">
        <f>'Class Expense - Elec'!M129+'Class Expense - PRP'!M129</f>
        <v>0</v>
      </c>
      <c r="N129" s="63">
        <f>'Class Expense - Elec'!N129+'Class Expense - PRP'!N129</f>
        <v>0</v>
      </c>
      <c r="O129" s="63">
        <f>'Class Expense - Elec'!O129+'Class Expense - PRP'!O129</f>
        <v>0</v>
      </c>
      <c r="Q129" s="61"/>
    </row>
    <row r="130" spans="1:17" x14ac:dyDescent="0.25">
      <c r="A130" s="8">
        <f t="shared" si="40"/>
        <v>95</v>
      </c>
      <c r="B130" s="8">
        <v>928</v>
      </c>
      <c r="C130" s="3" t="s">
        <v>302</v>
      </c>
      <c r="E130" s="3"/>
      <c r="F130" s="63">
        <f t="shared" si="39"/>
        <v>2945254.5654799799</v>
      </c>
      <c r="G130" s="63">
        <f>'Class Expense - Elec'!G130+'Class Expense - PRP'!G130</f>
        <v>490064.88428632304</v>
      </c>
      <c r="H130" s="63">
        <f>'Class Expense - Elec'!H130+'Class Expense - PRP'!H130</f>
        <v>2429063.6843269011</v>
      </c>
      <c r="I130" s="63">
        <f>'Class Expense - Elec'!I130+'Class Expense - PRP'!I130</f>
        <v>0</v>
      </c>
      <c r="J130" s="63">
        <f>'Class Expense - Elec'!J130+'Class Expense - PRP'!J130</f>
        <v>0</v>
      </c>
      <c r="K130" s="63">
        <f>'Class Expense - Elec'!K130+'Class Expense - PRP'!K130</f>
        <v>26125.996866755548</v>
      </c>
      <c r="L130" s="63">
        <f>'Class Expense - Elec'!L130+'Class Expense - PRP'!L130</f>
        <v>0</v>
      </c>
      <c r="M130" s="63">
        <f>'Class Expense - Elec'!M130+'Class Expense - PRP'!M130</f>
        <v>0</v>
      </c>
      <c r="N130" s="63">
        <f>'Class Expense - Elec'!N130+'Class Expense - PRP'!N130</f>
        <v>0</v>
      </c>
      <c r="O130" s="63">
        <f>'Class Expense - Elec'!O130+'Class Expense - PRP'!O130</f>
        <v>0</v>
      </c>
      <c r="Q130" s="61"/>
    </row>
    <row r="131" spans="1:17" x14ac:dyDescent="0.25">
      <c r="A131" s="8">
        <f t="shared" si="40"/>
        <v>96</v>
      </c>
      <c r="B131" s="8">
        <v>929</v>
      </c>
      <c r="C131" s="3" t="s">
        <v>303</v>
      </c>
      <c r="E131" s="3"/>
      <c r="F131" s="63">
        <f t="shared" si="39"/>
        <v>-6335409.1217839383</v>
      </c>
      <c r="G131" s="63">
        <f>'Class Expense - Elec'!G131+'Class Expense - PRP'!G131</f>
        <v>-1054157.278818304</v>
      </c>
      <c r="H131" s="63">
        <f>'Class Expense - Elec'!H131+'Class Expense - PRP'!H131</f>
        <v>-5225053.3463041522</v>
      </c>
      <c r="I131" s="63">
        <f>'Class Expense - Elec'!I131+'Class Expense - PRP'!I131</f>
        <v>0</v>
      </c>
      <c r="J131" s="63">
        <f>'Class Expense - Elec'!J131+'Class Expense - PRP'!J131</f>
        <v>0</v>
      </c>
      <c r="K131" s="63">
        <f>'Class Expense - Elec'!K131+'Class Expense - PRP'!K131</f>
        <v>-56198.496661482146</v>
      </c>
      <c r="L131" s="63">
        <f>'Class Expense - Elec'!L131+'Class Expense - PRP'!L131</f>
        <v>0</v>
      </c>
      <c r="M131" s="63">
        <f>'Class Expense - Elec'!M131+'Class Expense - PRP'!M131</f>
        <v>0</v>
      </c>
      <c r="N131" s="63">
        <f>'Class Expense - Elec'!N131+'Class Expense - PRP'!N131</f>
        <v>0</v>
      </c>
      <c r="O131" s="63">
        <f>'Class Expense - Elec'!O131+'Class Expense - PRP'!O131</f>
        <v>0</v>
      </c>
      <c r="Q131" s="61"/>
    </row>
    <row r="132" spans="1:17" x14ac:dyDescent="0.25">
      <c r="A132" s="8">
        <f t="shared" si="40"/>
        <v>97</v>
      </c>
      <c r="B132" s="8">
        <v>930</v>
      </c>
      <c r="C132" s="3" t="s">
        <v>304</v>
      </c>
      <c r="E132" s="3"/>
      <c r="F132" s="63">
        <f t="shared" si="39"/>
        <v>4713773.6042652056</v>
      </c>
      <c r="G132" s="63">
        <f>'Class Expense - Elec'!G132+'Class Expense - PRP'!G132</f>
        <v>784331.15527645033</v>
      </c>
      <c r="H132" s="63">
        <f>'Class Expense - Elec'!H132+'Class Expense - PRP'!H132</f>
        <v>3887628.7341883308</v>
      </c>
      <c r="I132" s="63">
        <f>'Class Expense - Elec'!I132+'Class Expense - PRP'!I132</f>
        <v>0</v>
      </c>
      <c r="J132" s="63">
        <f>'Class Expense - Elec'!J132+'Class Expense - PRP'!J132</f>
        <v>0</v>
      </c>
      <c r="K132" s="63">
        <f>'Class Expense - Elec'!K132+'Class Expense - PRP'!K132</f>
        <v>41813.714800424408</v>
      </c>
      <c r="L132" s="63">
        <f>'Class Expense - Elec'!L132+'Class Expense - PRP'!L132</f>
        <v>0</v>
      </c>
      <c r="M132" s="63">
        <f>'Class Expense - Elec'!M132+'Class Expense - PRP'!M132</f>
        <v>0</v>
      </c>
      <c r="N132" s="63">
        <f>'Class Expense - Elec'!N132+'Class Expense - PRP'!N132</f>
        <v>0</v>
      </c>
      <c r="O132" s="63">
        <f>'Class Expense - Elec'!O132+'Class Expense - PRP'!O132</f>
        <v>0</v>
      </c>
      <c r="Q132" s="61"/>
    </row>
    <row r="133" spans="1:17" x14ac:dyDescent="0.25">
      <c r="A133" s="8">
        <f t="shared" si="40"/>
        <v>98</v>
      </c>
      <c r="B133" s="8">
        <v>931</v>
      </c>
      <c r="C133" s="3" t="s">
        <v>218</v>
      </c>
      <c r="E133" s="3"/>
      <c r="F133" s="63">
        <f t="shared" si="39"/>
        <v>197887.53584042806</v>
      </c>
      <c r="G133" s="63">
        <f>'Class Expense - Elec'!G133+'Class Expense - PRP'!G133</f>
        <v>32926.77430670269</v>
      </c>
      <c r="H133" s="63">
        <f>'Class Expense - Elec'!H133+'Class Expense - PRP'!H133</f>
        <v>163205.39233680352</v>
      </c>
      <c r="I133" s="63">
        <f>'Class Expense - Elec'!I133+'Class Expense - PRP'!I133</f>
        <v>0</v>
      </c>
      <c r="J133" s="63">
        <f>'Class Expense - Elec'!J133+'Class Expense - PRP'!J133</f>
        <v>0</v>
      </c>
      <c r="K133" s="63">
        <f>'Class Expense - Elec'!K133+'Class Expense - PRP'!K133</f>
        <v>1755.3691969218485</v>
      </c>
      <c r="L133" s="63">
        <f>'Class Expense - Elec'!L133+'Class Expense - PRP'!L133</f>
        <v>0</v>
      </c>
      <c r="M133" s="63">
        <f>'Class Expense - Elec'!M133+'Class Expense - PRP'!M133</f>
        <v>0</v>
      </c>
      <c r="N133" s="63">
        <f>'Class Expense - Elec'!N133+'Class Expense - PRP'!N133</f>
        <v>0</v>
      </c>
      <c r="O133" s="63">
        <f>'Class Expense - Elec'!O133+'Class Expense - PRP'!O133</f>
        <v>0</v>
      </c>
      <c r="Q133" s="61"/>
    </row>
    <row r="134" spans="1:17" x14ac:dyDescent="0.25">
      <c r="A134" s="8">
        <f t="shared" si="40"/>
        <v>99</v>
      </c>
      <c r="B134" s="8">
        <v>933</v>
      </c>
      <c r="C134" s="23" t="s">
        <v>305</v>
      </c>
      <c r="E134" s="3"/>
      <c r="F134" s="63">
        <f t="shared" si="39"/>
        <v>0</v>
      </c>
      <c r="G134" s="63">
        <f>'Class Expense - Elec'!G134+'Class Expense - PRP'!G134</f>
        <v>0</v>
      </c>
      <c r="H134" s="63">
        <f>'Class Expense - Elec'!H134+'Class Expense - PRP'!H134</f>
        <v>0</v>
      </c>
      <c r="I134" s="63">
        <f>'Class Expense - Elec'!I134+'Class Expense - PRP'!I134</f>
        <v>0</v>
      </c>
      <c r="J134" s="63">
        <f>'Class Expense - Elec'!J134+'Class Expense - PRP'!J134</f>
        <v>0</v>
      </c>
      <c r="K134" s="63">
        <f>'Class Expense - Elec'!K134+'Class Expense - PRP'!K134</f>
        <v>0</v>
      </c>
      <c r="L134" s="63">
        <f>'Class Expense - Elec'!L134+'Class Expense - PRP'!L134</f>
        <v>0</v>
      </c>
      <c r="M134" s="63">
        <f>'Class Expense - Elec'!M134+'Class Expense - PRP'!M134</f>
        <v>0</v>
      </c>
      <c r="N134" s="63">
        <f>'Class Expense - Elec'!N134+'Class Expense - PRP'!N134</f>
        <v>0</v>
      </c>
      <c r="O134" s="63">
        <f>'Class Expense - Elec'!O134+'Class Expense - PRP'!O134</f>
        <v>0</v>
      </c>
      <c r="Q134" s="61"/>
    </row>
    <row r="135" spans="1:17" x14ac:dyDescent="0.25">
      <c r="A135" s="8">
        <f t="shared" si="40"/>
        <v>100</v>
      </c>
      <c r="B135" s="8">
        <v>935</v>
      </c>
      <c r="C135" s="3" t="s">
        <v>306</v>
      </c>
      <c r="E135" s="3"/>
      <c r="F135" s="63">
        <f t="shared" si="39"/>
        <v>11457242.381622555</v>
      </c>
      <c r="G135" s="63">
        <f>'Class Expense - Elec'!G135+'Class Expense - PRP'!G135</f>
        <v>1906386.031210578</v>
      </c>
      <c r="H135" s="63">
        <f>'Class Expense - Elec'!H135+'Class Expense - PRP'!H135</f>
        <v>9449224.4296699595</v>
      </c>
      <c r="I135" s="63">
        <f>'Class Expense - Elec'!I135+'Class Expense - PRP'!I135</f>
        <v>0</v>
      </c>
      <c r="J135" s="63">
        <f>'Class Expense - Elec'!J135+'Class Expense - PRP'!J135</f>
        <v>0</v>
      </c>
      <c r="K135" s="63">
        <f>'Class Expense - Elec'!K135+'Class Expense - PRP'!K135</f>
        <v>101631.92074201861</v>
      </c>
      <c r="L135" s="63">
        <f>'Class Expense - Elec'!L135+'Class Expense - PRP'!L135</f>
        <v>0</v>
      </c>
      <c r="M135" s="63">
        <f>'Class Expense - Elec'!M135+'Class Expense - PRP'!M135</f>
        <v>0</v>
      </c>
      <c r="N135" s="63">
        <f>'Class Expense - Elec'!N135+'Class Expense - PRP'!N135</f>
        <v>0</v>
      </c>
      <c r="O135" s="63">
        <f>'Class Expense - Elec'!O135+'Class Expense - PRP'!O135</f>
        <v>0</v>
      </c>
    </row>
    <row r="136" spans="1:17" x14ac:dyDescent="0.25">
      <c r="A136" s="8">
        <f t="shared" si="40"/>
        <v>101</v>
      </c>
      <c r="C136" s="14" t="s">
        <v>307</v>
      </c>
      <c r="E136" s="3"/>
      <c r="F136" s="64">
        <f>SUM(F122:F135)</f>
        <v>36583241.797683805</v>
      </c>
      <c r="G136" s="64">
        <f t="shared" ref="G136:O136" si="41">SUM(G122:G135)</f>
        <v>6087135.0030413382</v>
      </c>
      <c r="H136" s="64">
        <f t="shared" si="41"/>
        <v>30171593.70440428</v>
      </c>
      <c r="I136" s="64">
        <f t="shared" si="41"/>
        <v>0</v>
      </c>
      <c r="J136" s="64">
        <f t="shared" si="41"/>
        <v>0</v>
      </c>
      <c r="K136" s="64">
        <f t="shared" si="41"/>
        <v>324513.09023819061</v>
      </c>
      <c r="L136" s="64">
        <f t="shared" si="41"/>
        <v>0</v>
      </c>
      <c r="M136" s="64">
        <f t="shared" si="41"/>
        <v>0</v>
      </c>
      <c r="N136" s="64">
        <f t="shared" si="41"/>
        <v>0</v>
      </c>
      <c r="O136" s="64">
        <f t="shared" si="41"/>
        <v>0</v>
      </c>
    </row>
    <row r="137" spans="1:17" x14ac:dyDescent="0.25">
      <c r="A137" s="8"/>
      <c r="E137" s="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1:17" x14ac:dyDescent="0.25">
      <c r="A138" s="8"/>
      <c r="C138" s="6" t="s">
        <v>308</v>
      </c>
      <c r="E138" s="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1:17" x14ac:dyDescent="0.25">
      <c r="A139" s="8">
        <f>A136+1</f>
        <v>102</v>
      </c>
      <c r="C139" s="3" t="s">
        <v>311</v>
      </c>
      <c r="E139" s="3"/>
      <c r="F139" s="63">
        <f t="shared" ref="F139:F143" si="42">SUM(G139:O139)</f>
        <v>8822374.4799066633</v>
      </c>
      <c r="G139" s="63">
        <f>'Class Expense - Elec'!G139+'Class Expense - PRP'!G139</f>
        <v>0</v>
      </c>
      <c r="H139" s="63">
        <f>'Class Expense - Elec'!H139+'Class Expense - PRP'!H139</f>
        <v>8822374.4799066633</v>
      </c>
      <c r="I139" s="63">
        <f>'Class Expense - Elec'!I139+'Class Expense - PRP'!I139</f>
        <v>0</v>
      </c>
      <c r="J139" s="63">
        <f>'Class Expense - Elec'!J139+'Class Expense - PRP'!J139</f>
        <v>0</v>
      </c>
      <c r="K139" s="63">
        <f>'Class Expense - Elec'!K139+'Class Expense - PRP'!K139</f>
        <v>0</v>
      </c>
      <c r="L139" s="63">
        <f>'Class Expense - Elec'!L139+'Class Expense - PRP'!L139</f>
        <v>0</v>
      </c>
      <c r="M139" s="63">
        <f>'Class Expense - Elec'!M139+'Class Expense - PRP'!M139</f>
        <v>0</v>
      </c>
      <c r="N139" s="63">
        <f>'Class Expense - Elec'!N139+'Class Expense - PRP'!N139</f>
        <v>0</v>
      </c>
      <c r="O139" s="63">
        <f>'Class Expense - Elec'!O139+'Class Expense - PRP'!O139</f>
        <v>0</v>
      </c>
    </row>
    <row r="140" spans="1:17" x14ac:dyDescent="0.25">
      <c r="A140" s="8">
        <f>A139+1</f>
        <v>103</v>
      </c>
      <c r="C140" s="3" t="s">
        <v>312</v>
      </c>
      <c r="E140" s="3"/>
      <c r="F140" s="63">
        <f t="shared" si="42"/>
        <v>21827116.149999995</v>
      </c>
      <c r="G140" s="63">
        <f>'Class Expense - Elec'!G140+'Class Expense - PRP'!G140</f>
        <v>0</v>
      </c>
      <c r="H140" s="63">
        <f>'Class Expense - Elec'!H140+'Class Expense - PRP'!H140</f>
        <v>21827116.149999995</v>
      </c>
      <c r="I140" s="63">
        <f>'Class Expense - Elec'!I140+'Class Expense - PRP'!I140</f>
        <v>0</v>
      </c>
      <c r="J140" s="63">
        <f>'Class Expense - Elec'!J140+'Class Expense - PRP'!J140</f>
        <v>0</v>
      </c>
      <c r="K140" s="63">
        <f>'Class Expense - Elec'!K140+'Class Expense - PRP'!K140</f>
        <v>0</v>
      </c>
      <c r="L140" s="63">
        <f>'Class Expense - Elec'!L140+'Class Expense - PRP'!L140</f>
        <v>0</v>
      </c>
      <c r="M140" s="63">
        <f>'Class Expense - Elec'!M140+'Class Expense - PRP'!M140</f>
        <v>0</v>
      </c>
      <c r="N140" s="63">
        <f>'Class Expense - Elec'!N140+'Class Expense - PRP'!N140</f>
        <v>0</v>
      </c>
      <c r="O140" s="63">
        <f>'Class Expense - Elec'!O140+'Class Expense - PRP'!O140</f>
        <v>0</v>
      </c>
    </row>
    <row r="141" spans="1:17" x14ac:dyDescent="0.25">
      <c r="A141" s="8">
        <f t="shared" ref="A141:A144" si="43">A140+1</f>
        <v>104</v>
      </c>
      <c r="C141" s="3" t="s">
        <v>313</v>
      </c>
      <c r="E141" s="3"/>
      <c r="F141" s="63">
        <f t="shared" si="42"/>
        <v>5642964.7426827773</v>
      </c>
      <c r="G141" s="63">
        <f>'Class Expense - Elec'!G141+'Class Expense - PRP'!G141</f>
        <v>0</v>
      </c>
      <c r="H141" s="63">
        <f>'Class Expense - Elec'!H141+'Class Expense - PRP'!H141</f>
        <v>5642964.7426827773</v>
      </c>
      <c r="I141" s="63">
        <f>'Class Expense - Elec'!I141+'Class Expense - PRP'!I141</f>
        <v>0</v>
      </c>
      <c r="J141" s="63">
        <f>'Class Expense - Elec'!J141+'Class Expense - PRP'!J141</f>
        <v>0</v>
      </c>
      <c r="K141" s="63">
        <f>'Class Expense - Elec'!K141+'Class Expense - PRP'!K141</f>
        <v>0</v>
      </c>
      <c r="L141" s="63">
        <f>'Class Expense - Elec'!L141+'Class Expense - PRP'!L141</f>
        <v>0</v>
      </c>
      <c r="M141" s="63">
        <f>'Class Expense - Elec'!M141+'Class Expense - PRP'!M141</f>
        <v>0</v>
      </c>
      <c r="N141" s="63">
        <f>'Class Expense - Elec'!N141+'Class Expense - PRP'!N141</f>
        <v>0</v>
      </c>
      <c r="O141" s="63">
        <f>'Class Expense - Elec'!O141+'Class Expense - PRP'!O141</f>
        <v>0</v>
      </c>
    </row>
    <row r="142" spans="1:17" x14ac:dyDescent="0.25">
      <c r="A142" s="8">
        <f t="shared" si="43"/>
        <v>105</v>
      </c>
      <c r="C142" s="3" t="s">
        <v>314</v>
      </c>
      <c r="E142" s="3"/>
      <c r="F142" s="63">
        <f t="shared" si="42"/>
        <v>20056026.456051167</v>
      </c>
      <c r="G142" s="63">
        <f>'Class Expense - Elec'!G142+'Class Expense - PRP'!G142</f>
        <v>4390290.9521048004</v>
      </c>
      <c r="H142" s="63">
        <f>'Class Expense - Elec'!H142+'Class Expense - PRP'!H142</f>
        <v>15431683.378734676</v>
      </c>
      <c r="I142" s="63">
        <f>'Class Expense - Elec'!I142+'Class Expense - PRP'!I142</f>
        <v>0</v>
      </c>
      <c r="J142" s="63">
        <f>'Class Expense - Elec'!J142+'Class Expense - PRP'!J142</f>
        <v>0</v>
      </c>
      <c r="K142" s="63">
        <f>'Class Expense - Elec'!K142+'Class Expense - PRP'!K142</f>
        <v>234052.12521169076</v>
      </c>
      <c r="L142" s="63">
        <f>'Class Expense - Elec'!L142+'Class Expense - PRP'!L142</f>
        <v>0</v>
      </c>
      <c r="M142" s="63">
        <f>'Class Expense - Elec'!M142+'Class Expense - PRP'!M142</f>
        <v>0</v>
      </c>
      <c r="N142" s="63">
        <f>'Class Expense - Elec'!N142+'Class Expense - PRP'!N142</f>
        <v>0</v>
      </c>
      <c r="O142" s="63">
        <f>'Class Expense - Elec'!O142+'Class Expense - PRP'!O142</f>
        <v>0</v>
      </c>
    </row>
    <row r="143" spans="1:17" x14ac:dyDescent="0.25">
      <c r="A143" s="8">
        <f t="shared" si="43"/>
        <v>106</v>
      </c>
      <c r="C143" s="3" t="s">
        <v>315</v>
      </c>
      <c r="E143" s="3"/>
      <c r="F143" s="63">
        <f t="shared" si="42"/>
        <v>16475788.780414427</v>
      </c>
      <c r="G143" s="63">
        <f>'Class Expense - Elec'!G143+'Class Expense - PRP'!G143</f>
        <v>2741428.7433194644</v>
      </c>
      <c r="H143" s="63">
        <f>'Class Expense - Elec'!H143+'Class Expense - PRP'!H143</f>
        <v>13588210.902449861</v>
      </c>
      <c r="I143" s="63">
        <f>'Class Expense - Elec'!I143+'Class Expense - PRP'!I143</f>
        <v>0</v>
      </c>
      <c r="J143" s="63">
        <f>'Class Expense - Elec'!J143+'Class Expense - PRP'!J143</f>
        <v>0</v>
      </c>
      <c r="K143" s="63">
        <f>'Class Expense - Elec'!K143+'Class Expense - PRP'!K143</f>
        <v>146149.13464510153</v>
      </c>
      <c r="L143" s="63">
        <f>'Class Expense - Elec'!L143+'Class Expense - PRP'!L143</f>
        <v>0</v>
      </c>
      <c r="M143" s="63">
        <f>'Class Expense - Elec'!M143+'Class Expense - PRP'!M143</f>
        <v>0</v>
      </c>
      <c r="N143" s="63">
        <f>'Class Expense - Elec'!N143+'Class Expense - PRP'!N143</f>
        <v>0</v>
      </c>
      <c r="O143" s="63">
        <f>'Class Expense - Elec'!O143+'Class Expense - PRP'!O143</f>
        <v>0</v>
      </c>
    </row>
    <row r="144" spans="1:17" x14ac:dyDescent="0.25">
      <c r="A144" s="8">
        <f t="shared" si="43"/>
        <v>107</v>
      </c>
      <c r="C144" s="14" t="s">
        <v>316</v>
      </c>
      <c r="E144" s="3"/>
      <c r="F144" s="64">
        <f>SUM(F139:F143)</f>
        <v>72824270.609055042</v>
      </c>
      <c r="G144" s="64">
        <f t="shared" ref="G144:O144" si="44">SUM(G139:G143)</f>
        <v>7131719.6954242643</v>
      </c>
      <c r="H144" s="64">
        <f t="shared" si="44"/>
        <v>65312349.653773978</v>
      </c>
      <c r="I144" s="64">
        <f t="shared" si="44"/>
        <v>0</v>
      </c>
      <c r="J144" s="64">
        <f t="shared" si="44"/>
        <v>0</v>
      </c>
      <c r="K144" s="64">
        <f t="shared" si="44"/>
        <v>380201.25985679228</v>
      </c>
      <c r="L144" s="64">
        <f t="shared" si="44"/>
        <v>0</v>
      </c>
      <c r="M144" s="64">
        <f t="shared" si="44"/>
        <v>0</v>
      </c>
      <c r="N144" s="64">
        <f t="shared" si="44"/>
        <v>0</v>
      </c>
      <c r="O144" s="64">
        <f t="shared" si="44"/>
        <v>0</v>
      </c>
    </row>
    <row r="145" spans="1:15" x14ac:dyDescent="0.25">
      <c r="A145" s="8"/>
      <c r="E145" s="3"/>
      <c r="F145" s="63"/>
      <c r="G145" s="63"/>
      <c r="H145" s="63"/>
      <c r="I145" s="63"/>
      <c r="J145" s="63"/>
      <c r="K145" s="63"/>
      <c r="L145" s="63"/>
      <c r="M145" s="63"/>
      <c r="N145" s="63"/>
      <c r="O145" s="63"/>
    </row>
    <row r="146" spans="1:15" x14ac:dyDescent="0.25">
      <c r="A146" s="8"/>
      <c r="C146" s="6" t="s">
        <v>317</v>
      </c>
      <c r="E146" s="3"/>
      <c r="F146" s="63"/>
      <c r="G146" s="63"/>
      <c r="H146" s="63"/>
      <c r="I146" s="63"/>
      <c r="J146" s="63"/>
      <c r="K146" s="63"/>
      <c r="L146" s="63"/>
      <c r="M146" s="63"/>
      <c r="N146" s="63"/>
      <c r="O146" s="63"/>
    </row>
    <row r="147" spans="1:15" x14ac:dyDescent="0.25">
      <c r="A147" s="8">
        <f>A144+1</f>
        <v>108</v>
      </c>
      <c r="C147" s="3" t="s">
        <v>318</v>
      </c>
      <c r="E147" s="3"/>
      <c r="F147" s="63">
        <f t="shared" ref="F147:F150" si="45">SUM(G147:O147)</f>
        <v>6150377.7440197654</v>
      </c>
      <c r="G147" s="63">
        <f>'Class Expense - Elec'!G147+'Class Expense - PRP'!G147</f>
        <v>0</v>
      </c>
      <c r="H147" s="63">
        <f>'Class Expense - Elec'!H147+'Class Expense - PRP'!H147</f>
        <v>6150377.7440197654</v>
      </c>
      <c r="I147" s="63">
        <f>'Class Expense - Elec'!I147+'Class Expense - PRP'!I147</f>
        <v>0</v>
      </c>
      <c r="J147" s="63">
        <f>'Class Expense - Elec'!J147+'Class Expense - PRP'!J147</f>
        <v>0</v>
      </c>
      <c r="K147" s="63">
        <f>'Class Expense - Elec'!K147+'Class Expense - PRP'!K147</f>
        <v>0</v>
      </c>
      <c r="L147" s="63">
        <f>'Class Expense - Elec'!L147+'Class Expense - PRP'!L147</f>
        <v>0</v>
      </c>
      <c r="M147" s="63">
        <f>'Class Expense - Elec'!M147+'Class Expense - PRP'!M147</f>
        <v>0</v>
      </c>
      <c r="N147" s="63">
        <f>'Class Expense - Elec'!N147+'Class Expense - PRP'!N147</f>
        <v>0</v>
      </c>
      <c r="O147" s="63">
        <f>'Class Expense - Elec'!O147+'Class Expense - PRP'!O147</f>
        <v>0</v>
      </c>
    </row>
    <row r="148" spans="1:15" x14ac:dyDescent="0.25">
      <c r="A148" s="8">
        <f>A147+1</f>
        <v>109</v>
      </c>
      <c r="C148" s="3" t="s">
        <v>319</v>
      </c>
      <c r="E148" s="3"/>
      <c r="F148" s="63">
        <f t="shared" si="45"/>
        <v>2437186.2011200665</v>
      </c>
      <c r="G148" s="63">
        <f>'Class Expense - Elec'!G148+'Class Expense - PRP'!G148</f>
        <v>405526.70306835906</v>
      </c>
      <c r="H148" s="63">
        <f>'Class Expense - Elec'!H148+'Class Expense - PRP'!H148</f>
        <v>2010040.3416635101</v>
      </c>
      <c r="I148" s="63">
        <f>'Class Expense - Elec'!I148+'Class Expense - PRP'!I148</f>
        <v>0</v>
      </c>
      <c r="J148" s="63">
        <f>'Class Expense - Elec'!J148+'Class Expense - PRP'!J148</f>
        <v>0</v>
      </c>
      <c r="K148" s="63">
        <f>'Class Expense - Elec'!K148+'Class Expense - PRP'!K148</f>
        <v>21619.156388196941</v>
      </c>
      <c r="L148" s="63">
        <f>'Class Expense - Elec'!L148+'Class Expense - PRP'!L148</f>
        <v>0</v>
      </c>
      <c r="M148" s="63">
        <f>'Class Expense - Elec'!M148+'Class Expense - PRP'!M148</f>
        <v>0</v>
      </c>
      <c r="N148" s="63">
        <f>'Class Expense - Elec'!N148+'Class Expense - PRP'!N148</f>
        <v>0</v>
      </c>
      <c r="O148" s="63">
        <f>'Class Expense - Elec'!O148+'Class Expense - PRP'!O148</f>
        <v>0</v>
      </c>
    </row>
    <row r="149" spans="1:15" x14ac:dyDescent="0.25">
      <c r="A149" s="8">
        <f t="shared" ref="A149:A151" si="46">A148+1</f>
        <v>110</v>
      </c>
      <c r="C149" s="3" t="s">
        <v>320</v>
      </c>
      <c r="E149" s="3"/>
      <c r="F149" s="63">
        <f t="shared" si="45"/>
        <v>218471.37254964595</v>
      </c>
      <c r="G149" s="63">
        <f>'Class Expense - Elec'!G149+'Class Expense - PRP'!G149</f>
        <v>36351.746692214474</v>
      </c>
      <c r="H149" s="63">
        <f>'Class Expense - Elec'!H149+'Class Expense - PRP'!H149</f>
        <v>180181.66692457514</v>
      </c>
      <c r="I149" s="63">
        <f>'Class Expense - Elec'!I149+'Class Expense - PRP'!I149</f>
        <v>0</v>
      </c>
      <c r="J149" s="63">
        <f>'Class Expense - Elec'!J149+'Class Expense - PRP'!J149</f>
        <v>0</v>
      </c>
      <c r="K149" s="63">
        <f>'Class Expense - Elec'!K149+'Class Expense - PRP'!K149</f>
        <v>1937.9589328563366</v>
      </c>
      <c r="L149" s="63">
        <f>'Class Expense - Elec'!L149+'Class Expense - PRP'!L149</f>
        <v>0</v>
      </c>
      <c r="M149" s="63">
        <f>'Class Expense - Elec'!M149+'Class Expense - PRP'!M149</f>
        <v>0</v>
      </c>
      <c r="N149" s="63">
        <f>'Class Expense - Elec'!N149+'Class Expense - PRP'!N149</f>
        <v>0</v>
      </c>
      <c r="O149" s="63">
        <f>'Class Expense - Elec'!O149+'Class Expense - PRP'!O149</f>
        <v>0</v>
      </c>
    </row>
    <row r="150" spans="1:15" x14ac:dyDescent="0.25">
      <c r="A150" s="8">
        <f t="shared" si="46"/>
        <v>111</v>
      </c>
      <c r="C150" s="3" t="s">
        <v>321</v>
      </c>
      <c r="E150" s="3"/>
      <c r="F150" s="63">
        <f t="shared" si="45"/>
        <v>7954763.339999998</v>
      </c>
      <c r="G150" s="63">
        <f>'Class Expense - Elec'!G150+'Class Expense - PRP'!G150</f>
        <v>1323603.8138886243</v>
      </c>
      <c r="H150" s="63">
        <f>'Class Expense - Elec'!H150+'Class Expense - PRP'!H150</f>
        <v>6560596.4839443369</v>
      </c>
      <c r="I150" s="63">
        <f>'Class Expense - Elec'!I150+'Class Expense - PRP'!I150</f>
        <v>0</v>
      </c>
      <c r="J150" s="63">
        <f>'Class Expense - Elec'!J150+'Class Expense - PRP'!J150</f>
        <v>0</v>
      </c>
      <c r="K150" s="63">
        <f>'Class Expense - Elec'!K150+'Class Expense - PRP'!K150</f>
        <v>70563.04216703694</v>
      </c>
      <c r="L150" s="63">
        <f>'Class Expense - Elec'!L150+'Class Expense - PRP'!L150</f>
        <v>0</v>
      </c>
      <c r="M150" s="63">
        <f>'Class Expense - Elec'!M150+'Class Expense - PRP'!M150</f>
        <v>0</v>
      </c>
      <c r="N150" s="63">
        <f>'Class Expense - Elec'!N150+'Class Expense - PRP'!N150</f>
        <v>0</v>
      </c>
      <c r="O150" s="63">
        <f>'Class Expense - Elec'!O150+'Class Expense - PRP'!O150</f>
        <v>0</v>
      </c>
    </row>
    <row r="151" spans="1:15" x14ac:dyDescent="0.25">
      <c r="A151" s="8">
        <f t="shared" si="46"/>
        <v>112</v>
      </c>
      <c r="C151" s="14" t="s">
        <v>325</v>
      </c>
      <c r="E151" s="3"/>
      <c r="F151" s="64">
        <f>SUM(F147:F150)</f>
        <v>16760798.657689476</v>
      </c>
      <c r="G151" s="64">
        <f t="shared" ref="G151:O151" si="47">SUM(G147:G150)</f>
        <v>1765482.2636491978</v>
      </c>
      <c r="H151" s="64">
        <f t="shared" si="47"/>
        <v>14901196.236552186</v>
      </c>
      <c r="I151" s="64">
        <f t="shared" si="47"/>
        <v>0</v>
      </c>
      <c r="J151" s="64">
        <f t="shared" si="47"/>
        <v>0</v>
      </c>
      <c r="K151" s="64">
        <f t="shared" si="47"/>
        <v>94120.157488090219</v>
      </c>
      <c r="L151" s="64">
        <f t="shared" si="47"/>
        <v>0</v>
      </c>
      <c r="M151" s="64">
        <f t="shared" si="47"/>
        <v>0</v>
      </c>
      <c r="N151" s="64">
        <f t="shared" si="47"/>
        <v>0</v>
      </c>
      <c r="O151" s="64">
        <f t="shared" si="47"/>
        <v>0</v>
      </c>
    </row>
    <row r="152" spans="1:15" x14ac:dyDescent="0.25">
      <c r="A152" s="8"/>
      <c r="E152" s="3"/>
      <c r="F152" s="63"/>
      <c r="G152" s="63"/>
      <c r="H152" s="63"/>
      <c r="I152" s="63"/>
      <c r="J152" s="63"/>
      <c r="K152" s="63"/>
      <c r="L152" s="63"/>
      <c r="M152" s="63"/>
      <c r="N152" s="63"/>
      <c r="O152" s="63"/>
    </row>
    <row r="153" spans="1:15" x14ac:dyDescent="0.25">
      <c r="A153" s="8">
        <f>A151+1</f>
        <v>113</v>
      </c>
      <c r="B153" s="8">
        <v>427</v>
      </c>
      <c r="C153" s="6" t="s">
        <v>326</v>
      </c>
      <c r="E153" s="3"/>
      <c r="F153" s="64">
        <f>SUM(G153:O153)</f>
        <v>56780005.499999993</v>
      </c>
      <c r="G153" s="64">
        <f>'Class Expense - Elec'!G153+'Class Expense - PRP'!G153</f>
        <v>9447701.7882491872</v>
      </c>
      <c r="H153" s="64">
        <f>'Class Expense - Elec'!H153+'Class Expense - PRP'!H153</f>
        <v>46828634.431962892</v>
      </c>
      <c r="I153" s="64">
        <f>'Class Expense - Elec'!I153+'Class Expense - PRP'!I153</f>
        <v>0</v>
      </c>
      <c r="J153" s="64">
        <f>'Class Expense - Elec'!J153+'Class Expense - PRP'!J153</f>
        <v>0</v>
      </c>
      <c r="K153" s="64">
        <f>'Class Expense - Elec'!K153+'Class Expense - PRP'!K153</f>
        <v>503669.27978791262</v>
      </c>
      <c r="L153" s="64">
        <f>'Class Expense - Elec'!L153+'Class Expense - PRP'!L153</f>
        <v>0</v>
      </c>
      <c r="M153" s="64">
        <f>'Class Expense - Elec'!M153+'Class Expense - PRP'!M153</f>
        <v>0</v>
      </c>
      <c r="N153" s="64">
        <f>'Class Expense - Elec'!N153+'Class Expense - PRP'!N153</f>
        <v>0</v>
      </c>
      <c r="O153" s="64">
        <f>'Class Expense - Elec'!O153+'Class Expense - PRP'!O153</f>
        <v>0</v>
      </c>
    </row>
    <row r="154" spans="1:15" x14ac:dyDescent="0.25">
      <c r="A154" s="8"/>
      <c r="F154" s="63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15" x14ac:dyDescent="0.25">
      <c r="A155" s="8">
        <f>A153+1</f>
        <v>114</v>
      </c>
      <c r="C155" s="6" t="s">
        <v>327</v>
      </c>
      <c r="F155" s="65">
        <f>F45+F68+F95+F103+F111+F119+F136+F144+F151+F153</f>
        <v>258577175.65609911</v>
      </c>
      <c r="G155" s="65">
        <f t="shared" ref="G155:O155" si="48">G45+G68+G95+G103+G111+G119+G136+G144+G151+G153</f>
        <v>33916840.211307392</v>
      </c>
      <c r="H155" s="65">
        <f t="shared" si="48"/>
        <v>208062866.81148863</v>
      </c>
      <c r="I155" s="65">
        <f t="shared" si="48"/>
        <v>15104600.110000009</v>
      </c>
      <c r="J155" s="65">
        <f t="shared" si="48"/>
        <v>122513.88</v>
      </c>
      <c r="K155" s="65">
        <f t="shared" si="48"/>
        <v>1370354.6433030395</v>
      </c>
      <c r="L155" s="65">
        <f t="shared" si="48"/>
        <v>0</v>
      </c>
      <c r="M155" s="65">
        <f t="shared" si="48"/>
        <v>0</v>
      </c>
      <c r="N155" s="65">
        <f t="shared" si="48"/>
        <v>0</v>
      </c>
      <c r="O155" s="65">
        <f t="shared" si="48"/>
        <v>0</v>
      </c>
    </row>
    <row r="156" spans="1:15" x14ac:dyDescent="0.25">
      <c r="A156" s="8"/>
    </row>
    <row r="157" spans="1:15" x14ac:dyDescent="0.25">
      <c r="A157" s="8"/>
    </row>
    <row r="158" spans="1:15" x14ac:dyDescent="0.25">
      <c r="A158" s="8"/>
    </row>
    <row r="159" spans="1:15" x14ac:dyDescent="0.25">
      <c r="A159" s="8"/>
      <c r="B159" s="9" t="s">
        <v>182</v>
      </c>
      <c r="C159" s="40"/>
      <c r="D159" s="40"/>
      <c r="E159" s="9"/>
      <c r="F159" s="40"/>
    </row>
    <row r="160" spans="1:15" x14ac:dyDescent="0.25">
      <c r="A160" s="8"/>
      <c r="B160" s="8" t="s">
        <v>180</v>
      </c>
      <c r="C160" s="3" t="s">
        <v>179</v>
      </c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8" spans="3:15" x14ac:dyDescent="0.25">
      <c r="C178" s="32" t="s">
        <v>153</v>
      </c>
      <c r="G178" s="31">
        <v>4</v>
      </c>
      <c r="H178" s="31">
        <v>5</v>
      </c>
      <c r="I178" s="31">
        <v>6</v>
      </c>
      <c r="J178" s="31">
        <v>7</v>
      </c>
      <c r="K178" s="31">
        <v>8</v>
      </c>
      <c r="L178" s="31">
        <v>9</v>
      </c>
      <c r="M178" s="31">
        <v>10</v>
      </c>
      <c r="N178" s="31">
        <v>11</v>
      </c>
      <c r="O178" s="31"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M62"/>
  <sheetViews>
    <sheetView workbookViewId="0"/>
  </sheetViews>
  <sheetFormatPr defaultColWidth="8.7109375" defaultRowHeight="15" x14ac:dyDescent="0.25"/>
  <cols>
    <col min="1" max="1" width="8.7109375" style="3"/>
    <col min="2" max="2" width="13.85546875" style="3" bestFit="1" customWidth="1"/>
    <col min="3" max="3" width="41.7109375" style="3" bestFit="1" customWidth="1"/>
    <col min="4" max="13" width="10.5703125" style="3" customWidth="1"/>
    <col min="14" max="16384" width="8.7109375" style="3"/>
  </cols>
  <sheetData>
    <row r="1" spans="1:13" x14ac:dyDescent="0.25">
      <c r="A1" s="110" t="s">
        <v>658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6" t="s">
        <v>86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8" t="s">
        <v>0</v>
      </c>
      <c r="B4" s="17"/>
      <c r="C4" s="17"/>
      <c r="D4" s="18" t="str">
        <f>[1]Income!D4</f>
        <v>Total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A5" s="19" t="s">
        <v>1</v>
      </c>
      <c r="B5" s="19" t="s">
        <v>9</v>
      </c>
      <c r="C5" s="19" t="s">
        <v>85</v>
      </c>
      <c r="D5" s="19" t="str">
        <f>[1]Income!D5</f>
        <v>System</v>
      </c>
      <c r="E5" s="22" t="s">
        <v>81</v>
      </c>
      <c r="F5" s="22" t="s">
        <v>5</v>
      </c>
      <c r="G5" s="22" t="s">
        <v>6</v>
      </c>
      <c r="H5" s="22" t="s">
        <v>82</v>
      </c>
      <c r="I5" s="22" t="s">
        <v>7</v>
      </c>
      <c r="J5" s="22" t="s">
        <v>84</v>
      </c>
      <c r="K5" s="22" t="s">
        <v>84</v>
      </c>
      <c r="L5" s="22" t="s">
        <v>84</v>
      </c>
      <c r="M5" s="22" t="s">
        <v>84</v>
      </c>
    </row>
    <row r="6" spans="1:13" x14ac:dyDescent="0.25">
      <c r="A6" s="18" t="s">
        <v>69</v>
      </c>
      <c r="B6" s="18" t="s">
        <v>70</v>
      </c>
      <c r="C6" s="18" t="s">
        <v>71</v>
      </c>
      <c r="D6" s="18" t="s">
        <v>72</v>
      </c>
      <c r="E6" s="18" t="s">
        <v>73</v>
      </c>
      <c r="F6" s="18" t="s">
        <v>74</v>
      </c>
      <c r="G6" s="18" t="s">
        <v>75</v>
      </c>
      <c r="H6" s="18" t="s">
        <v>76</v>
      </c>
      <c r="I6" s="18" t="s">
        <v>77</v>
      </c>
      <c r="J6" s="18" t="s">
        <v>78</v>
      </c>
      <c r="K6" s="18" t="s">
        <v>79</v>
      </c>
      <c r="L6" s="18" t="s">
        <v>80</v>
      </c>
      <c r="M6" s="20" t="s">
        <v>87</v>
      </c>
    </row>
    <row r="8" spans="1:13" x14ac:dyDescent="0.25">
      <c r="A8" s="8">
        <v>1</v>
      </c>
      <c r="B8" s="27" t="s">
        <v>88</v>
      </c>
      <c r="C8" s="3" t="str">
        <f>"Direct Assign - "&amp;E$5</f>
        <v>Direct Assign - Consumer</v>
      </c>
      <c r="D8" s="26">
        <f>SUM(E8:M8)</f>
        <v>1</v>
      </c>
      <c r="E8" s="26">
        <v>1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</row>
    <row r="9" spans="1:13" x14ac:dyDescent="0.25">
      <c r="A9" s="8">
        <f>A8+1</f>
        <v>2</v>
      </c>
      <c r="B9" s="27" t="s">
        <v>89</v>
      </c>
      <c r="C9" s="3" t="str">
        <f>"Direct Assign - "&amp;F$5</f>
        <v>Direct Assign - Demand</v>
      </c>
      <c r="D9" s="26">
        <f t="shared" ref="D9:D48" si="0">SUM(E9:M9)</f>
        <v>1</v>
      </c>
      <c r="E9" s="26">
        <v>0</v>
      </c>
      <c r="F9" s="26">
        <v>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</row>
    <row r="10" spans="1:13" x14ac:dyDescent="0.25">
      <c r="A10" s="8">
        <f t="shared" ref="A10:A62" si="1">A9+1</f>
        <v>3</v>
      </c>
      <c r="B10" s="27" t="s">
        <v>90</v>
      </c>
      <c r="C10" s="3" t="str">
        <f>"Direct Assign - "&amp;G$5</f>
        <v>Direct Assign - Energy</v>
      </c>
      <c r="D10" s="26">
        <f t="shared" si="0"/>
        <v>1</v>
      </c>
      <c r="E10" s="26">
        <v>0</v>
      </c>
      <c r="F10" s="26">
        <v>0</v>
      </c>
      <c r="G10" s="26">
        <v>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x14ac:dyDescent="0.25">
      <c r="A11" s="8">
        <f t="shared" si="1"/>
        <v>4</v>
      </c>
      <c r="B11" s="27" t="s">
        <v>91</v>
      </c>
      <c r="C11" s="3" t="str">
        <f>"Direct Assign - "&amp;H$5</f>
        <v>Direct Assign - Revenue</v>
      </c>
      <c r="D11" s="26">
        <f t="shared" si="0"/>
        <v>1</v>
      </c>
      <c r="E11" s="26">
        <v>0</v>
      </c>
      <c r="F11" s="26">
        <v>0</v>
      </c>
      <c r="G11" s="26">
        <v>0</v>
      </c>
      <c r="H11" s="26">
        <v>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x14ac:dyDescent="0.25">
      <c r="A12" s="8">
        <f t="shared" si="1"/>
        <v>5</v>
      </c>
      <c r="B12" s="27" t="s">
        <v>92</v>
      </c>
      <c r="C12" s="3" t="str">
        <f>"Direct Assign - "&amp;I$5</f>
        <v>Direct Assign - Lights</v>
      </c>
      <c r="D12" s="26">
        <f t="shared" si="0"/>
        <v>1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0</v>
      </c>
      <c r="K12" s="26">
        <v>0</v>
      </c>
      <c r="L12" s="26">
        <v>0</v>
      </c>
      <c r="M12" s="26">
        <v>0</v>
      </c>
    </row>
    <row r="13" spans="1:13" x14ac:dyDescent="0.25">
      <c r="A13" s="8">
        <f t="shared" si="1"/>
        <v>6</v>
      </c>
      <c r="B13" s="27" t="s">
        <v>93</v>
      </c>
      <c r="C13" s="3" t="str">
        <f>"Direct Assign - "&amp;J$5</f>
        <v>Direct Assign - na</v>
      </c>
      <c r="D13" s="26">
        <f t="shared" si="0"/>
        <v>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6">
        <v>0</v>
      </c>
      <c r="L13" s="26">
        <v>0</v>
      </c>
      <c r="M13" s="26">
        <v>0</v>
      </c>
    </row>
    <row r="14" spans="1:13" x14ac:dyDescent="0.25">
      <c r="A14" s="8">
        <f t="shared" si="1"/>
        <v>7</v>
      </c>
      <c r="B14" s="28" t="s">
        <v>95</v>
      </c>
      <c r="C14" s="3" t="str">
        <f>"Direct Assign - "&amp;K$5</f>
        <v>Direct Assign - na</v>
      </c>
      <c r="D14" s="26">
        <f t="shared" si="0"/>
        <v>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</row>
    <row r="15" spans="1:13" x14ac:dyDescent="0.25">
      <c r="A15" s="8">
        <f t="shared" si="1"/>
        <v>8</v>
      </c>
      <c r="B15" s="27" t="s">
        <v>94</v>
      </c>
      <c r="C15" s="3" t="str">
        <f>"Direct Assign - "&amp;L$5</f>
        <v>Direct Assign - na</v>
      </c>
      <c r="D15" s="26">
        <f t="shared" si="0"/>
        <v>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</v>
      </c>
      <c r="M15" s="26">
        <v>0</v>
      </c>
    </row>
    <row r="16" spans="1:13" x14ac:dyDescent="0.25">
      <c r="A16" s="8">
        <f t="shared" si="1"/>
        <v>9</v>
      </c>
      <c r="B16" s="27" t="s">
        <v>96</v>
      </c>
      <c r="C16" s="3" t="str">
        <f>"Direct Assign - "&amp;M$5</f>
        <v>Direct Assign - na</v>
      </c>
      <c r="D16" s="26">
        <f t="shared" si="0"/>
        <v>1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1</v>
      </c>
    </row>
    <row r="17" spans="1:13" x14ac:dyDescent="0.25">
      <c r="A17" s="8">
        <f t="shared" si="1"/>
        <v>10</v>
      </c>
      <c r="B17" s="27" t="s">
        <v>110</v>
      </c>
      <c r="C17" s="3" t="s">
        <v>97</v>
      </c>
      <c r="D17" s="26">
        <f t="shared" si="0"/>
        <v>1</v>
      </c>
      <c r="E17" s="29">
        <v>0</v>
      </c>
      <c r="F17" s="29">
        <v>1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x14ac:dyDescent="0.25">
      <c r="A18" s="8">
        <f t="shared" si="1"/>
        <v>11</v>
      </c>
      <c r="B18" s="27" t="s">
        <v>111</v>
      </c>
      <c r="C18" s="3" t="s">
        <v>98</v>
      </c>
      <c r="D18" s="26">
        <f t="shared" si="0"/>
        <v>1</v>
      </c>
      <c r="E18" s="29">
        <v>0</v>
      </c>
      <c r="F18" s="29">
        <v>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</row>
    <row r="19" spans="1:13" x14ac:dyDescent="0.25">
      <c r="A19" s="8">
        <f t="shared" si="1"/>
        <v>12</v>
      </c>
      <c r="B19" s="27" t="s">
        <v>112</v>
      </c>
      <c r="C19" s="3" t="s">
        <v>99</v>
      </c>
      <c r="D19" s="26">
        <f t="shared" si="0"/>
        <v>1</v>
      </c>
      <c r="E19" s="29">
        <v>0</v>
      </c>
      <c r="F19" s="29">
        <v>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</row>
    <row r="20" spans="1:13" x14ac:dyDescent="0.25">
      <c r="A20" s="8">
        <f t="shared" si="1"/>
        <v>13</v>
      </c>
      <c r="B20" s="27" t="s">
        <v>113</v>
      </c>
      <c r="C20" s="3" t="s">
        <v>100</v>
      </c>
      <c r="D20" s="26">
        <f t="shared" si="0"/>
        <v>1</v>
      </c>
      <c r="E20" s="29">
        <v>0.17</v>
      </c>
      <c r="F20" s="29">
        <v>0.83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x14ac:dyDescent="0.25">
      <c r="A21" s="8">
        <f t="shared" si="1"/>
        <v>14</v>
      </c>
      <c r="B21" s="27" t="s">
        <v>114</v>
      </c>
      <c r="C21" s="3" t="s">
        <v>101</v>
      </c>
      <c r="D21" s="26">
        <f t="shared" si="0"/>
        <v>1</v>
      </c>
      <c r="E21" s="29">
        <v>0.17</v>
      </c>
      <c r="F21" s="29">
        <v>0.83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1:13" x14ac:dyDescent="0.25">
      <c r="A22" s="8">
        <f t="shared" si="1"/>
        <v>15</v>
      </c>
      <c r="B22" s="27" t="s">
        <v>115</v>
      </c>
      <c r="C22" s="3" t="s">
        <v>102</v>
      </c>
      <c r="D22" s="26">
        <f t="shared" si="0"/>
        <v>1</v>
      </c>
      <c r="E22" s="29">
        <v>0.48</v>
      </c>
      <c r="F22" s="29">
        <v>0.52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1:13" x14ac:dyDescent="0.25">
      <c r="A23" s="8">
        <f t="shared" si="1"/>
        <v>16</v>
      </c>
      <c r="B23" s="27" t="s">
        <v>116</v>
      </c>
      <c r="C23" s="3" t="s">
        <v>103</v>
      </c>
      <c r="D23" s="26">
        <f t="shared" si="0"/>
        <v>1</v>
      </c>
      <c r="E23" s="29">
        <v>0.48</v>
      </c>
      <c r="F23" s="29">
        <v>0.52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1:13" x14ac:dyDescent="0.25">
      <c r="A24" s="8">
        <f t="shared" si="1"/>
        <v>17</v>
      </c>
      <c r="B24" s="27" t="s">
        <v>117</v>
      </c>
      <c r="C24" s="3" t="s">
        <v>104</v>
      </c>
      <c r="D24" s="26">
        <f t="shared" si="0"/>
        <v>1</v>
      </c>
      <c r="E24" s="29">
        <v>0</v>
      </c>
      <c r="F24" s="29">
        <v>1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x14ac:dyDescent="0.25">
      <c r="A25" s="8">
        <f t="shared" si="1"/>
        <v>18</v>
      </c>
      <c r="B25" s="27" t="s">
        <v>118</v>
      </c>
      <c r="C25" s="3" t="s">
        <v>105</v>
      </c>
      <c r="D25" s="26">
        <f t="shared" si="0"/>
        <v>1</v>
      </c>
      <c r="E25" s="29">
        <v>1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</row>
    <row r="26" spans="1:13" x14ac:dyDescent="0.25">
      <c r="A26" s="8">
        <f t="shared" si="1"/>
        <v>19</v>
      </c>
      <c r="B26" s="27" t="s">
        <v>119</v>
      </c>
      <c r="C26" s="3" t="s">
        <v>106</v>
      </c>
      <c r="D26" s="26">
        <f t="shared" si="0"/>
        <v>1</v>
      </c>
      <c r="E26" s="29">
        <v>1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</row>
    <row r="27" spans="1:13" x14ac:dyDescent="0.25">
      <c r="A27" s="8">
        <f t="shared" si="1"/>
        <v>20</v>
      </c>
      <c r="B27" s="27" t="s">
        <v>120</v>
      </c>
      <c r="C27" s="3" t="s">
        <v>107</v>
      </c>
      <c r="D27" s="26">
        <f t="shared" si="0"/>
        <v>1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</row>
    <row r="28" spans="1:13" x14ac:dyDescent="0.25">
      <c r="A28" s="8">
        <f t="shared" si="1"/>
        <v>21</v>
      </c>
      <c r="B28" s="28" t="s">
        <v>121</v>
      </c>
      <c r="C28" s="3" t="s">
        <v>108</v>
      </c>
      <c r="D28" s="26">
        <f t="shared" si="0"/>
        <v>1</v>
      </c>
      <c r="E28" s="29">
        <v>0</v>
      </c>
      <c r="F28" s="29">
        <v>0</v>
      </c>
      <c r="G28" s="29">
        <v>0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</row>
    <row r="29" spans="1:13" x14ac:dyDescent="0.25">
      <c r="A29" s="8">
        <f t="shared" si="1"/>
        <v>22</v>
      </c>
      <c r="B29" s="27" t="s">
        <v>109</v>
      </c>
      <c r="C29" s="3" t="s">
        <v>109</v>
      </c>
      <c r="D29" s="26">
        <f t="shared" si="0"/>
        <v>1</v>
      </c>
      <c r="E29" s="26">
        <f>'Classifer Development'!E13</f>
        <v>0.2557457546208543</v>
      </c>
      <c r="F29" s="26">
        <f>'Classifer Development'!F13</f>
        <v>0.74425424537914564</v>
      </c>
      <c r="G29" s="26">
        <f>'Classifer Development'!G13</f>
        <v>0</v>
      </c>
      <c r="H29" s="26">
        <f>'Classifer Development'!H13</f>
        <v>0</v>
      </c>
      <c r="I29" s="26">
        <f>'Classifer Development'!I13</f>
        <v>0</v>
      </c>
      <c r="J29" s="26">
        <f>'Classifer Development'!J13</f>
        <v>0</v>
      </c>
      <c r="K29" s="26">
        <f>'Classifer Development'!K13</f>
        <v>0</v>
      </c>
      <c r="L29" s="26">
        <f>'Classifer Development'!L13</f>
        <v>0</v>
      </c>
      <c r="M29" s="26">
        <f>'Classifer Development'!M13</f>
        <v>0</v>
      </c>
    </row>
    <row r="30" spans="1:13" x14ac:dyDescent="0.25">
      <c r="A30" s="8">
        <f t="shared" si="1"/>
        <v>23</v>
      </c>
      <c r="B30" s="27" t="s">
        <v>189</v>
      </c>
      <c r="C30" s="23" t="s">
        <v>194</v>
      </c>
      <c r="D30" s="26">
        <f t="shared" si="0"/>
        <v>1</v>
      </c>
      <c r="E30" s="26">
        <f>'Class Plant - Elec'!G11/'Class Plant - Elec'!$F$11</f>
        <v>0</v>
      </c>
      <c r="F30" s="26">
        <f>'Class Plant - Elec'!H11/'Class Plant - Elec'!$F$11</f>
        <v>1</v>
      </c>
      <c r="G30" s="26">
        <f>'Class Plant - Elec'!I11/'Class Plant - Elec'!$F$11</f>
        <v>0</v>
      </c>
      <c r="H30" s="26">
        <f>'Class Plant - Elec'!J11/'Class Plant - Elec'!$F$11</f>
        <v>0</v>
      </c>
      <c r="I30" s="26">
        <f>'Class Plant - Elec'!K11/'Class Plant - Elec'!$F$11</f>
        <v>0</v>
      </c>
      <c r="J30" s="26">
        <f>'Class Plant - Elec'!L11/'Class Plant - Elec'!$F$11</f>
        <v>0</v>
      </c>
      <c r="K30" s="26">
        <f>'Class Plant - Elec'!M11/'Class Plant - Elec'!$F$11</f>
        <v>0</v>
      </c>
      <c r="L30" s="26">
        <f>'Class Plant - Elec'!N11/'Class Plant - Elec'!$F$11</f>
        <v>0</v>
      </c>
      <c r="M30" s="26">
        <f>'Class Plant - Elec'!O11/'Class Plant - Elec'!$F$11</f>
        <v>0</v>
      </c>
    </row>
    <row r="31" spans="1:13" x14ac:dyDescent="0.25">
      <c r="A31" s="8">
        <f t="shared" si="1"/>
        <v>24</v>
      </c>
      <c r="B31" s="27" t="s">
        <v>190</v>
      </c>
      <c r="C31" s="23" t="s">
        <v>195</v>
      </c>
      <c r="D31" s="26">
        <f t="shared" si="0"/>
        <v>1</v>
      </c>
      <c r="E31" s="26">
        <f>('Class Plant - Elec'!G22+'Class Plant - Elec'!G34)/('Class Plant - Elec'!$F$22+'Class Plant - Elec'!$F$34)</f>
        <v>0</v>
      </c>
      <c r="F31" s="26">
        <f>('Class Plant - Elec'!H22+'Class Plant - Elec'!H34)/('Class Plant - Elec'!$F$22+'Class Plant - Elec'!$F$34)</f>
        <v>1</v>
      </c>
      <c r="G31" s="26">
        <f>('Class Plant - Elec'!I22+'Class Plant - Elec'!I34)/('Class Plant - Elec'!$F$22+'Class Plant - Elec'!$F$34)</f>
        <v>0</v>
      </c>
      <c r="H31" s="26">
        <f>('Class Plant - Elec'!J22+'Class Plant - Elec'!J34)/('Class Plant - Elec'!$F$22+'Class Plant - Elec'!$F$34)</f>
        <v>0</v>
      </c>
      <c r="I31" s="26">
        <f>('Class Plant - Elec'!K22+'Class Plant - Elec'!K34)/('Class Plant - Elec'!$F$22+'Class Plant - Elec'!$F$34)</f>
        <v>0</v>
      </c>
      <c r="J31" s="26">
        <f>('Class Plant - Elec'!L22+'Class Plant - Elec'!L34)/('Class Plant - Elec'!$F$22+'Class Plant - Elec'!$F$34)</f>
        <v>0</v>
      </c>
      <c r="K31" s="26">
        <f>('Class Plant - Elec'!M22+'Class Plant - Elec'!M34)/('Class Plant - Elec'!$F$22+'Class Plant - Elec'!$F$34)</f>
        <v>0</v>
      </c>
      <c r="L31" s="26">
        <f>('Class Plant - Elec'!N22+'Class Plant - Elec'!N34)/('Class Plant - Elec'!$F$22+'Class Plant - Elec'!$F$34)</f>
        <v>0</v>
      </c>
      <c r="M31" s="26">
        <f>('Class Plant - Elec'!O22+'Class Plant - Elec'!O34)/('Class Plant - Elec'!$F$22+'Class Plant - Elec'!$F$34)</f>
        <v>0</v>
      </c>
    </row>
    <row r="32" spans="1:13" x14ac:dyDescent="0.25">
      <c r="A32" s="8">
        <f t="shared" si="1"/>
        <v>25</v>
      </c>
      <c r="B32" s="27" t="s">
        <v>191</v>
      </c>
      <c r="C32" s="23" t="s">
        <v>196</v>
      </c>
      <c r="D32" s="26">
        <f t="shared" si="0"/>
        <v>1</v>
      </c>
      <c r="E32" s="26">
        <f>'Class Plant - Elec'!G46/'Class Plant - Elec'!$F$46</f>
        <v>0</v>
      </c>
      <c r="F32" s="26">
        <f>'Class Plant - Elec'!H46/'Class Plant - Elec'!$F$46</f>
        <v>1</v>
      </c>
      <c r="G32" s="26">
        <f>'Class Plant - Elec'!I46/'Class Plant - Elec'!$F$46</f>
        <v>0</v>
      </c>
      <c r="H32" s="26">
        <f>'Class Plant - Elec'!J46/'Class Plant - Elec'!$F$46</f>
        <v>0</v>
      </c>
      <c r="I32" s="26">
        <f>'Class Plant - Elec'!K46/'Class Plant - Elec'!$F$46</f>
        <v>0</v>
      </c>
      <c r="J32" s="26">
        <f>'Class Plant - Elec'!L46/'Class Plant - Elec'!$F$46</f>
        <v>0</v>
      </c>
      <c r="K32" s="26">
        <f>'Class Plant - Elec'!M46/'Class Plant - Elec'!$F$46</f>
        <v>0</v>
      </c>
      <c r="L32" s="26">
        <f>'Class Plant - Elec'!N46/'Class Plant - Elec'!$F$46</f>
        <v>0</v>
      </c>
      <c r="M32" s="26">
        <f>'Class Plant - Elec'!O46/'Class Plant - Elec'!$F$46</f>
        <v>0</v>
      </c>
    </row>
    <row r="33" spans="1:13" x14ac:dyDescent="0.25">
      <c r="A33" s="8">
        <f t="shared" si="1"/>
        <v>26</v>
      </c>
      <c r="B33" s="27" t="s">
        <v>192</v>
      </c>
      <c r="C33" s="23" t="s">
        <v>197</v>
      </c>
      <c r="D33" s="26">
        <f t="shared" si="0"/>
        <v>1</v>
      </c>
      <c r="E33" s="26">
        <f>'Class Plant - Elec'!G64/'Class Plant - Elec'!$F$64</f>
        <v>0.21890133430593833</v>
      </c>
      <c r="F33" s="26">
        <f>'Class Plant - Elec'!H64/'Class Plant - Elec'!$F$64</f>
        <v>0.7694287506326426</v>
      </c>
      <c r="G33" s="26">
        <f>'Class Plant - Elec'!I64/'Class Plant - Elec'!$F$64</f>
        <v>0</v>
      </c>
      <c r="H33" s="26">
        <f>'Class Plant - Elec'!J64/'Class Plant - Elec'!$F$64</f>
        <v>0</v>
      </c>
      <c r="I33" s="26">
        <f>'Class Plant - Elec'!K64/'Class Plant - Elec'!$F$64</f>
        <v>1.1669915061419065E-2</v>
      </c>
      <c r="J33" s="26">
        <f>'Class Plant - Elec'!L64/'Class Plant - Elec'!$F$64</f>
        <v>0</v>
      </c>
      <c r="K33" s="26">
        <f>'Class Plant - Elec'!M64/'Class Plant - Elec'!$F$64</f>
        <v>0</v>
      </c>
      <c r="L33" s="26">
        <f>'Class Plant - Elec'!N64/'Class Plant - Elec'!$F$64</f>
        <v>0</v>
      </c>
      <c r="M33" s="26">
        <f>'Class Plant - Elec'!O64/'Class Plant - Elec'!$F$64</f>
        <v>0</v>
      </c>
    </row>
    <row r="34" spans="1:13" x14ac:dyDescent="0.25">
      <c r="A34" s="8">
        <f t="shared" si="1"/>
        <v>27</v>
      </c>
      <c r="B34" s="27" t="s">
        <v>193</v>
      </c>
      <c r="C34" s="23" t="s">
        <v>198</v>
      </c>
      <c r="D34" s="26">
        <f t="shared" si="0"/>
        <v>1</v>
      </c>
      <c r="E34" s="26">
        <f>'Class Plant - Elec'!G78/'Class Plant - Elec'!$F$78</f>
        <v>0.16639135035394081</v>
      </c>
      <c r="F34" s="26">
        <f>'Class Plant - Elec'!H78/'Class Plant - Elec'!$F$78</f>
        <v>0.82473811017793752</v>
      </c>
      <c r="G34" s="26">
        <f>'Class Plant - Elec'!I78/'Class Plant - Elec'!$F$78</f>
        <v>0</v>
      </c>
      <c r="H34" s="26">
        <f>'Class Plant - Elec'!J78/'Class Plant - Elec'!$F$78</f>
        <v>0</v>
      </c>
      <c r="I34" s="26">
        <f>'Class Plant - Elec'!K78/'Class Plant - Elec'!$F$78</f>
        <v>8.8705394681216181E-3</v>
      </c>
      <c r="J34" s="26">
        <f>'Class Plant - Elec'!L78/'Class Plant - Elec'!$F$78</f>
        <v>0</v>
      </c>
      <c r="K34" s="26">
        <f>'Class Plant - Elec'!M78/'Class Plant - Elec'!$F$78</f>
        <v>0</v>
      </c>
      <c r="L34" s="26">
        <f>'Class Plant - Elec'!N78/'Class Plant - Elec'!$F$78</f>
        <v>0</v>
      </c>
      <c r="M34" s="26">
        <f>'Class Plant - Elec'!O78/'Class Plant - Elec'!$F$78</f>
        <v>0</v>
      </c>
    </row>
    <row r="35" spans="1:13" x14ac:dyDescent="0.25">
      <c r="A35" s="8">
        <f t="shared" si="1"/>
        <v>28</v>
      </c>
      <c r="B35" s="28" t="s">
        <v>200</v>
      </c>
      <c r="C35" s="3" t="s">
        <v>199</v>
      </c>
      <c r="D35" s="26">
        <f t="shared" si="0"/>
        <v>0.99999999999999989</v>
      </c>
      <c r="E35" s="26">
        <f>'Classifer Development'!E20</f>
        <v>0.16639135035394081</v>
      </c>
      <c r="F35" s="26">
        <f>'Classifer Development'!F20</f>
        <v>0.82473811017793741</v>
      </c>
      <c r="G35" s="26">
        <f>'Classifer Development'!G20</f>
        <v>0</v>
      </c>
      <c r="H35" s="26">
        <f>'Classifer Development'!H20</f>
        <v>0</v>
      </c>
      <c r="I35" s="26">
        <f>'Classifer Development'!I20</f>
        <v>8.8705394681216181E-3</v>
      </c>
      <c r="J35" s="26">
        <f>'Classifer Development'!J20</f>
        <v>0</v>
      </c>
      <c r="K35" s="26">
        <f>'Classifer Development'!K20</f>
        <v>0</v>
      </c>
      <c r="L35" s="26">
        <f>'Classifer Development'!L20</f>
        <v>0</v>
      </c>
      <c r="M35" s="26">
        <f>'Classifer Development'!M20</f>
        <v>0</v>
      </c>
    </row>
    <row r="36" spans="1:13" x14ac:dyDescent="0.25">
      <c r="A36" s="8">
        <f t="shared" si="1"/>
        <v>29</v>
      </c>
      <c r="B36" s="27" t="s">
        <v>201</v>
      </c>
      <c r="C36" s="23" t="s">
        <v>207</v>
      </c>
      <c r="D36" s="26">
        <f t="shared" ref="D36:D41" si="2">SUM(E36:M36)</f>
        <v>1</v>
      </c>
      <c r="E36" s="26">
        <f>'Class Plant - PRP'!G11/'Class Plant - PRP'!$F$11</f>
        <v>0</v>
      </c>
      <c r="F36" s="26">
        <f>'Class Plant - PRP'!H11/'Class Plant - PRP'!$F$11</f>
        <v>1</v>
      </c>
      <c r="G36" s="26">
        <f>'Class Plant - PRP'!I11/'Class Plant - PRP'!$F$11</f>
        <v>0</v>
      </c>
      <c r="H36" s="26">
        <f>'Class Plant - PRP'!J11/'Class Plant - PRP'!$F$11</f>
        <v>0</v>
      </c>
      <c r="I36" s="26">
        <f>'Class Plant - PRP'!K11/'Class Plant - PRP'!$F$11</f>
        <v>0</v>
      </c>
      <c r="J36" s="26">
        <f>'Class Plant - PRP'!L11/'Class Plant - PRP'!$F$11</f>
        <v>0</v>
      </c>
      <c r="K36" s="26">
        <f>'Class Plant - PRP'!M11/'Class Plant - PRP'!$F$11</f>
        <v>0</v>
      </c>
      <c r="L36" s="26">
        <f>'Class Plant - PRP'!N11/'Class Plant - PRP'!$F$11</f>
        <v>0</v>
      </c>
      <c r="M36" s="26">
        <f>'Class Plant - PRP'!O11/'Class Plant - PRP'!$F$11</f>
        <v>0</v>
      </c>
    </row>
    <row r="37" spans="1:13" x14ac:dyDescent="0.25">
      <c r="A37" s="8">
        <f t="shared" si="1"/>
        <v>30</v>
      </c>
      <c r="B37" s="27" t="s">
        <v>202</v>
      </c>
      <c r="C37" s="23" t="s">
        <v>208</v>
      </c>
      <c r="D37" s="26">
        <f t="shared" si="2"/>
        <v>1</v>
      </c>
      <c r="E37" s="26">
        <f>('Class Plant - PRP'!G22+'Class Plant - PRP'!G34)/('Class Plant - PRP'!$F$22+'Class Plant - PRP'!$F$34)</f>
        <v>0</v>
      </c>
      <c r="F37" s="26">
        <f>('Class Plant - PRP'!H22+'Class Plant - PRP'!H34)/('Class Plant - PRP'!$F$22+'Class Plant - PRP'!$F$34)</f>
        <v>1</v>
      </c>
      <c r="G37" s="26">
        <f>('Class Plant - PRP'!I22+'Class Plant - PRP'!I34)/('Class Plant - PRP'!$F$22+'Class Plant - PRP'!$F$34)</f>
        <v>0</v>
      </c>
      <c r="H37" s="26">
        <f>('Class Plant - PRP'!J22+'Class Plant - PRP'!J34)/('Class Plant - PRP'!$F$22+'Class Plant - PRP'!$F$34)</f>
        <v>0</v>
      </c>
      <c r="I37" s="26">
        <f>('Class Plant - PRP'!K22+'Class Plant - PRP'!K34)/('Class Plant - PRP'!$F$22+'Class Plant - PRP'!$F$34)</f>
        <v>0</v>
      </c>
      <c r="J37" s="26">
        <f>('Class Plant - PRP'!L22+'Class Plant - PRP'!L34)/('Class Plant - PRP'!$F$22+'Class Plant - PRP'!$F$34)</f>
        <v>0</v>
      </c>
      <c r="K37" s="26">
        <f>('Class Plant - PRP'!M22+'Class Plant - PRP'!M34)/('Class Plant - PRP'!$F$22+'Class Plant - PRP'!$F$34)</f>
        <v>0</v>
      </c>
      <c r="L37" s="26">
        <f>('Class Plant - PRP'!N22+'Class Plant - PRP'!N34)/('Class Plant - PRP'!$F$22+'Class Plant - PRP'!$F$34)</f>
        <v>0</v>
      </c>
      <c r="M37" s="26">
        <f>('Class Plant - PRP'!O22+'Class Plant - PRP'!O34)/('Class Plant - PRP'!$F$22+'Class Plant - PRP'!$F$34)</f>
        <v>0</v>
      </c>
    </row>
    <row r="38" spans="1:13" x14ac:dyDescent="0.25">
      <c r="A38" s="8">
        <f t="shared" si="1"/>
        <v>31</v>
      </c>
      <c r="B38" s="27" t="s">
        <v>203</v>
      </c>
      <c r="C38" s="23" t="s">
        <v>209</v>
      </c>
      <c r="D38" s="26">
        <f t="shared" si="2"/>
        <v>1</v>
      </c>
      <c r="E38" s="26">
        <f>'Class Plant - PRP'!G46/'Class Plant - PRP'!$F$46</f>
        <v>0</v>
      </c>
      <c r="F38" s="26">
        <f>'Class Plant - PRP'!H46/'Class Plant - PRP'!$F$46</f>
        <v>1</v>
      </c>
      <c r="G38" s="26">
        <f>'Class Plant - PRP'!I46/'Class Plant - PRP'!$F$46</f>
        <v>0</v>
      </c>
      <c r="H38" s="26">
        <f>'Class Plant - PRP'!J46/'Class Plant - PRP'!$F$46</f>
        <v>0</v>
      </c>
      <c r="I38" s="26">
        <f>'Class Plant - PRP'!K46/'Class Plant - PRP'!$F$46</f>
        <v>0</v>
      </c>
      <c r="J38" s="26">
        <f>'Class Plant - PRP'!L46/'Class Plant - PRP'!$F$46</f>
        <v>0</v>
      </c>
      <c r="K38" s="26">
        <f>'Class Plant - PRP'!M46/'Class Plant - PRP'!$F$46</f>
        <v>0</v>
      </c>
      <c r="L38" s="26">
        <f>'Class Plant - PRP'!N46/'Class Plant - PRP'!$F$46</f>
        <v>0</v>
      </c>
      <c r="M38" s="26">
        <f>'Class Plant - PRP'!O46/'Class Plant - PRP'!$F$46</f>
        <v>0</v>
      </c>
    </row>
    <row r="39" spans="1:13" x14ac:dyDescent="0.25">
      <c r="A39" s="8">
        <f t="shared" si="1"/>
        <v>32</v>
      </c>
      <c r="B39" s="27" t="s">
        <v>204</v>
      </c>
      <c r="C39" s="23" t="s">
        <v>210</v>
      </c>
      <c r="D39" s="26">
        <f t="shared" si="2"/>
        <v>0</v>
      </c>
      <c r="E39" s="26">
        <f>IFERROR('Class Plant - PRP'!G64/'Class Plant - PRP'!$F$64,0)</f>
        <v>0</v>
      </c>
      <c r="F39" s="26">
        <f>IFERROR('Class Plant - PRP'!H64/'Class Plant - PRP'!$F$64,0)</f>
        <v>0</v>
      </c>
      <c r="G39" s="26">
        <f>IFERROR('Class Plant - PRP'!I64/'Class Plant - PRP'!$F$64,0)</f>
        <v>0</v>
      </c>
      <c r="H39" s="26">
        <f>IFERROR('Class Plant - PRP'!J64/'Class Plant - PRP'!$F$64,0)</f>
        <v>0</v>
      </c>
      <c r="I39" s="26">
        <f>IFERROR('Class Plant - PRP'!K64/'Class Plant - PRP'!$F$64,0)</f>
        <v>0</v>
      </c>
      <c r="J39" s="26">
        <f>IFERROR('Class Plant - PRP'!L64/'Class Plant - PRP'!$F$64,0)</f>
        <v>0</v>
      </c>
      <c r="K39" s="26">
        <f>IFERROR('Class Plant - PRP'!M64/'Class Plant - PRP'!$F$64,0)</f>
        <v>0</v>
      </c>
      <c r="L39" s="26">
        <f>IFERROR('Class Plant - PRP'!N64/'Class Plant - PRP'!$F$64,0)</f>
        <v>0</v>
      </c>
      <c r="M39" s="26">
        <f>IFERROR('Class Plant - PRP'!O64/'Class Plant - PRP'!$F$64,0)</f>
        <v>0</v>
      </c>
    </row>
    <row r="40" spans="1:13" x14ac:dyDescent="0.25">
      <c r="A40" s="8">
        <f t="shared" si="1"/>
        <v>33</v>
      </c>
      <c r="B40" s="27" t="s">
        <v>205</v>
      </c>
      <c r="C40" s="23" t="s">
        <v>211</v>
      </c>
      <c r="D40" s="26">
        <f t="shared" si="2"/>
        <v>1</v>
      </c>
      <c r="E40" s="26">
        <f>'Class Plant - PRP'!G78/'Class Plant - PRP'!$F$78</f>
        <v>0</v>
      </c>
      <c r="F40" s="26">
        <f>'Class Plant - PRP'!H78/'Class Plant - PRP'!$F$78</f>
        <v>1</v>
      </c>
      <c r="G40" s="26">
        <f>'Class Plant - PRP'!I78/'Class Plant - PRP'!$F$78</f>
        <v>0</v>
      </c>
      <c r="H40" s="26">
        <f>'Class Plant - PRP'!J78/'Class Plant - PRP'!$F$78</f>
        <v>0</v>
      </c>
      <c r="I40" s="26">
        <f>'Class Plant - PRP'!K78/'Class Plant - PRP'!$F$78</f>
        <v>0</v>
      </c>
      <c r="J40" s="26">
        <f>'Class Plant - PRP'!L78/'Class Plant - PRP'!$F$78</f>
        <v>0</v>
      </c>
      <c r="K40" s="26">
        <f>'Class Plant - PRP'!M78/'Class Plant - PRP'!$F$78</f>
        <v>0</v>
      </c>
      <c r="L40" s="26">
        <f>'Class Plant - PRP'!N78/'Class Plant - PRP'!$F$78</f>
        <v>0</v>
      </c>
      <c r="M40" s="26">
        <f>'Class Plant - PRP'!O78/'Class Plant - PRP'!$F$78</f>
        <v>0</v>
      </c>
    </row>
    <row r="41" spans="1:13" x14ac:dyDescent="0.25">
      <c r="A41" s="8">
        <f t="shared" si="1"/>
        <v>34</v>
      </c>
      <c r="B41" s="28" t="s">
        <v>206</v>
      </c>
      <c r="C41" s="3" t="s">
        <v>212</v>
      </c>
      <c r="D41" s="26">
        <f t="shared" si="2"/>
        <v>1</v>
      </c>
      <c r="E41" s="26">
        <f>'Classifer Development'!E27</f>
        <v>0</v>
      </c>
      <c r="F41" s="26">
        <f>'Classifer Development'!F27</f>
        <v>1</v>
      </c>
      <c r="G41" s="26">
        <f>'Classifer Development'!G27</f>
        <v>0</v>
      </c>
      <c r="H41" s="26">
        <f>'Classifer Development'!H27</f>
        <v>0</v>
      </c>
      <c r="I41" s="26">
        <f>'Classifer Development'!I27</f>
        <v>0</v>
      </c>
      <c r="J41" s="26">
        <f>'Classifer Development'!J27</f>
        <v>0</v>
      </c>
      <c r="K41" s="26">
        <f>'Classifer Development'!K27</f>
        <v>0</v>
      </c>
      <c r="L41" s="26">
        <f>'Classifer Development'!L27</f>
        <v>0</v>
      </c>
      <c r="M41" s="26">
        <f>'Classifer Development'!M27</f>
        <v>0</v>
      </c>
    </row>
    <row r="42" spans="1:13" x14ac:dyDescent="0.25">
      <c r="A42" s="8">
        <f t="shared" si="1"/>
        <v>35</v>
      </c>
      <c r="B42" s="27" t="s">
        <v>746</v>
      </c>
      <c r="C42" s="173" t="s">
        <v>745</v>
      </c>
      <c r="D42" s="26">
        <f t="shared" si="0"/>
        <v>1</v>
      </c>
      <c r="E42" s="81">
        <f>'Classifer Development'!E39</f>
        <v>0</v>
      </c>
      <c r="F42" s="81">
        <f>'Classifer Development'!F39</f>
        <v>0.22425949157913222</v>
      </c>
      <c r="G42" s="81">
        <f>'Classifer Development'!G39</f>
        <v>0.77574050842086772</v>
      </c>
      <c r="H42" s="81">
        <f>'Classifer Development'!H39</f>
        <v>0</v>
      </c>
      <c r="I42" s="81">
        <f>'Classifer Development'!I39</f>
        <v>0</v>
      </c>
      <c r="J42" s="81">
        <f>'Classifer Development'!J39</f>
        <v>0</v>
      </c>
      <c r="K42" s="81">
        <f>'Classifer Development'!K39</f>
        <v>0</v>
      </c>
      <c r="L42" s="81">
        <f>'Classifer Development'!L39</f>
        <v>0</v>
      </c>
      <c r="M42" s="81">
        <f>'Classifer Development'!M39</f>
        <v>0</v>
      </c>
    </row>
    <row r="43" spans="1:13" x14ac:dyDescent="0.25">
      <c r="A43" s="8">
        <f t="shared" si="1"/>
        <v>36</v>
      </c>
      <c r="B43" s="27" t="s">
        <v>774</v>
      </c>
      <c r="C43" s="173" t="s">
        <v>775</v>
      </c>
      <c r="D43" s="26">
        <f t="shared" si="0"/>
        <v>1</v>
      </c>
      <c r="E43" s="81">
        <f>'Classifer Development'!E45</f>
        <v>0</v>
      </c>
      <c r="F43" s="81">
        <f>'Classifer Development'!F45</f>
        <v>0.46330613275702914</v>
      </c>
      <c r="G43" s="81">
        <f>'Classifer Development'!G45</f>
        <v>0.53669386724297086</v>
      </c>
      <c r="H43" s="81">
        <f>'Classifer Development'!H45</f>
        <v>0</v>
      </c>
      <c r="I43" s="81">
        <f>'Classifer Development'!I45</f>
        <v>0</v>
      </c>
      <c r="J43" s="81">
        <f>'Classifer Development'!J45</f>
        <v>0</v>
      </c>
      <c r="K43" s="81">
        <f>'Classifer Development'!K45</f>
        <v>0</v>
      </c>
      <c r="L43" s="81">
        <f>'Classifer Development'!L45</f>
        <v>0</v>
      </c>
      <c r="M43" s="81">
        <f>'Classifer Development'!M45</f>
        <v>0</v>
      </c>
    </row>
    <row r="44" spans="1:13" x14ac:dyDescent="0.25">
      <c r="A44" s="8">
        <f t="shared" si="1"/>
        <v>37</v>
      </c>
      <c r="B44" s="28" t="s">
        <v>776</v>
      </c>
      <c r="C44" s="177" t="s">
        <v>777</v>
      </c>
      <c r="D44" s="26">
        <f t="shared" si="0"/>
        <v>1</v>
      </c>
      <c r="E44" s="81">
        <f>'Classifer Development'!E51</f>
        <v>0</v>
      </c>
      <c r="F44" s="81">
        <f>'Classifer Development'!F51</f>
        <v>0.8254354841726026</v>
      </c>
      <c r="G44" s="81">
        <f>'Classifer Development'!G51</f>
        <v>0.17456451582739738</v>
      </c>
      <c r="H44" s="81">
        <f>'Classifer Development'!H51</f>
        <v>0</v>
      </c>
      <c r="I44" s="81">
        <f>'Classifer Development'!I51</f>
        <v>0</v>
      </c>
      <c r="J44" s="81">
        <f>'Classifer Development'!J51</f>
        <v>0</v>
      </c>
      <c r="K44" s="81">
        <f>'Classifer Development'!K51</f>
        <v>0</v>
      </c>
      <c r="L44" s="81">
        <f>'Classifer Development'!L51</f>
        <v>0</v>
      </c>
      <c r="M44" s="81">
        <f>'Classifer Development'!M51</f>
        <v>0</v>
      </c>
    </row>
    <row r="45" spans="1:13" x14ac:dyDescent="0.25">
      <c r="A45" s="8">
        <f t="shared" si="1"/>
        <v>38</v>
      </c>
      <c r="B45" s="28" t="s">
        <v>778</v>
      </c>
      <c r="C45" s="177" t="s">
        <v>781</v>
      </c>
      <c r="D45" s="26">
        <f t="shared" si="0"/>
        <v>1</v>
      </c>
      <c r="E45" s="81">
        <f>'Classifer Development'!E57</f>
        <v>0</v>
      </c>
      <c r="F45" s="81">
        <f>'Classifer Development'!F57</f>
        <v>0.64792617502647398</v>
      </c>
      <c r="G45" s="81">
        <f>'Classifer Development'!G57</f>
        <v>0.35207382497352602</v>
      </c>
      <c r="H45" s="81">
        <f>'Classifer Development'!H57</f>
        <v>0</v>
      </c>
      <c r="I45" s="81">
        <f>'Classifer Development'!I57</f>
        <v>0</v>
      </c>
      <c r="J45" s="81">
        <f>'Classifer Development'!J57</f>
        <v>0</v>
      </c>
      <c r="K45" s="81">
        <f>'Classifer Development'!K57</f>
        <v>0</v>
      </c>
      <c r="L45" s="81">
        <f>'Classifer Development'!L57</f>
        <v>0</v>
      </c>
      <c r="M45" s="81">
        <f>'Classifer Development'!M57</f>
        <v>0</v>
      </c>
    </row>
    <row r="46" spans="1:13" x14ac:dyDescent="0.25">
      <c r="A46" s="8">
        <f t="shared" si="1"/>
        <v>39</v>
      </c>
      <c r="B46" s="28" t="s">
        <v>779</v>
      </c>
      <c r="C46" s="177" t="s">
        <v>782</v>
      </c>
      <c r="D46" s="26">
        <f t="shared" si="0"/>
        <v>1</v>
      </c>
      <c r="E46" s="81">
        <f>'Classifer Development'!E63</f>
        <v>0</v>
      </c>
      <c r="F46" s="81">
        <f>'Classifer Development'!F63</f>
        <v>0.81186185718738613</v>
      </c>
      <c r="G46" s="81">
        <f>'Classifer Development'!G63</f>
        <v>0.18813814281261387</v>
      </c>
      <c r="H46" s="81">
        <f>'Classifer Development'!H63</f>
        <v>0</v>
      </c>
      <c r="I46" s="81">
        <f>'Classifer Development'!I63</f>
        <v>0</v>
      </c>
      <c r="J46" s="81">
        <f>'Classifer Development'!J63</f>
        <v>0</v>
      </c>
      <c r="K46" s="81">
        <f>'Classifer Development'!K63</f>
        <v>0</v>
      </c>
      <c r="L46" s="81">
        <f>'Classifer Development'!L63</f>
        <v>0</v>
      </c>
      <c r="M46" s="81">
        <f>'Classifer Development'!M63</f>
        <v>0</v>
      </c>
    </row>
    <row r="47" spans="1:13" x14ac:dyDescent="0.25">
      <c r="A47" s="8">
        <f t="shared" si="1"/>
        <v>40</v>
      </c>
      <c r="B47" s="28" t="s">
        <v>780</v>
      </c>
      <c r="C47" s="177" t="s">
        <v>783</v>
      </c>
      <c r="D47" s="26">
        <f t="shared" si="0"/>
        <v>1</v>
      </c>
      <c r="E47" s="81">
        <f>'Classifer Development'!E69</f>
        <v>0</v>
      </c>
      <c r="F47" s="81">
        <f>'Classifer Development'!F69</f>
        <v>0.34803626244455621</v>
      </c>
      <c r="G47" s="81">
        <f>'Classifer Development'!G69</f>
        <v>0.65196373755544379</v>
      </c>
      <c r="H47" s="81">
        <f>'Classifer Development'!H69</f>
        <v>0</v>
      </c>
      <c r="I47" s="81">
        <f>'Classifer Development'!I69</f>
        <v>0</v>
      </c>
      <c r="J47" s="81">
        <f>'Classifer Development'!J69</f>
        <v>0</v>
      </c>
      <c r="K47" s="81">
        <f>'Classifer Development'!K69</f>
        <v>0</v>
      </c>
      <c r="L47" s="81">
        <f>'Classifer Development'!L69</f>
        <v>0</v>
      </c>
      <c r="M47" s="81">
        <f>'Classifer Development'!M69</f>
        <v>0</v>
      </c>
    </row>
    <row r="48" spans="1:13" x14ac:dyDescent="0.25">
      <c r="A48" s="8">
        <f t="shared" si="1"/>
        <v>41</v>
      </c>
      <c r="B48" s="28" t="s">
        <v>132</v>
      </c>
      <c r="C48" s="28" t="s">
        <v>122</v>
      </c>
      <c r="D48" s="26">
        <f t="shared" si="0"/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</row>
    <row r="49" spans="1:13" x14ac:dyDescent="0.25">
      <c r="A49" s="8">
        <f t="shared" si="1"/>
        <v>42</v>
      </c>
      <c r="B49" s="27" t="s">
        <v>133</v>
      </c>
      <c r="C49" s="27" t="s">
        <v>123</v>
      </c>
      <c r="D49" s="26">
        <f t="shared" ref="D49:D57" si="3">SUM(E49:M49)</f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</row>
    <row r="50" spans="1:13" x14ac:dyDescent="0.25">
      <c r="A50" s="8">
        <f t="shared" si="1"/>
        <v>43</v>
      </c>
      <c r="B50" s="27" t="s">
        <v>134</v>
      </c>
      <c r="C50" s="27" t="s">
        <v>124</v>
      </c>
      <c r="D50" s="26">
        <f t="shared" si="3"/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</row>
    <row r="51" spans="1:13" x14ac:dyDescent="0.25">
      <c r="A51" s="8">
        <f t="shared" si="1"/>
        <v>44</v>
      </c>
      <c r="B51" s="27" t="s">
        <v>135</v>
      </c>
      <c r="C51" s="27" t="s">
        <v>125</v>
      </c>
      <c r="D51" s="26">
        <f t="shared" si="3"/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</row>
    <row r="52" spans="1:13" x14ac:dyDescent="0.25">
      <c r="A52" s="8">
        <f t="shared" si="1"/>
        <v>45</v>
      </c>
      <c r="B52" s="27" t="s">
        <v>136</v>
      </c>
      <c r="C52" s="27" t="s">
        <v>126</v>
      </c>
      <c r="D52" s="26">
        <f t="shared" si="3"/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</row>
    <row r="53" spans="1:13" x14ac:dyDescent="0.25">
      <c r="A53" s="8">
        <f t="shared" si="1"/>
        <v>46</v>
      </c>
      <c r="B53" s="27" t="s">
        <v>137</v>
      </c>
      <c r="C53" s="27" t="s">
        <v>127</v>
      </c>
      <c r="D53" s="26">
        <f t="shared" si="3"/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</row>
    <row r="54" spans="1:13" x14ac:dyDescent="0.25">
      <c r="A54" s="8">
        <f t="shared" si="1"/>
        <v>47</v>
      </c>
      <c r="B54" s="27" t="s">
        <v>138</v>
      </c>
      <c r="C54" s="27" t="s">
        <v>128</v>
      </c>
      <c r="D54" s="26">
        <f t="shared" si="3"/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</row>
    <row r="55" spans="1:13" x14ac:dyDescent="0.25">
      <c r="A55" s="8">
        <f t="shared" si="1"/>
        <v>48</v>
      </c>
      <c r="B55" s="27" t="s">
        <v>139</v>
      </c>
      <c r="C55" s="27" t="s">
        <v>129</v>
      </c>
      <c r="D55" s="26">
        <f t="shared" si="3"/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</row>
    <row r="56" spans="1:13" x14ac:dyDescent="0.25">
      <c r="A56" s="8">
        <f t="shared" si="1"/>
        <v>49</v>
      </c>
      <c r="B56" s="27" t="s">
        <v>140</v>
      </c>
      <c r="C56" s="27" t="s">
        <v>130</v>
      </c>
      <c r="D56" s="26">
        <f t="shared" si="3"/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</row>
    <row r="57" spans="1:13" x14ac:dyDescent="0.25">
      <c r="A57" s="8">
        <f t="shared" si="1"/>
        <v>50</v>
      </c>
      <c r="B57" s="27" t="s">
        <v>141</v>
      </c>
      <c r="C57" s="27" t="s">
        <v>131</v>
      </c>
      <c r="D57" s="26">
        <f t="shared" si="3"/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</row>
    <row r="58" spans="1:13" x14ac:dyDescent="0.25">
      <c r="A58" s="8">
        <f t="shared" si="1"/>
        <v>51</v>
      </c>
      <c r="B58" s="28" t="s">
        <v>142</v>
      </c>
      <c r="C58" s="28" t="s">
        <v>151</v>
      </c>
      <c r="D58" s="26">
        <f t="shared" ref="D58:D62" si="4">SUM(E58:M58)</f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</row>
    <row r="59" spans="1:13" x14ac:dyDescent="0.25">
      <c r="A59" s="8">
        <f t="shared" si="1"/>
        <v>52</v>
      </c>
      <c r="B59" s="28" t="s">
        <v>143</v>
      </c>
      <c r="C59" s="28" t="s">
        <v>150</v>
      </c>
      <c r="D59" s="26">
        <f t="shared" si="4"/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</row>
    <row r="60" spans="1:13" x14ac:dyDescent="0.25">
      <c r="A60" s="8">
        <f t="shared" si="1"/>
        <v>53</v>
      </c>
      <c r="B60" s="28" t="s">
        <v>144</v>
      </c>
      <c r="C60" s="28" t="s">
        <v>149</v>
      </c>
      <c r="D60" s="26">
        <f t="shared" si="4"/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</row>
    <row r="61" spans="1:13" x14ac:dyDescent="0.25">
      <c r="A61" s="8">
        <f t="shared" si="1"/>
        <v>54</v>
      </c>
      <c r="B61" s="28" t="s">
        <v>145</v>
      </c>
      <c r="C61" s="28" t="s">
        <v>148</v>
      </c>
      <c r="D61" s="26">
        <f t="shared" si="4"/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</row>
    <row r="62" spans="1:13" x14ac:dyDescent="0.25">
      <c r="A62" s="8">
        <f t="shared" si="1"/>
        <v>55</v>
      </c>
      <c r="B62" s="28" t="s">
        <v>146</v>
      </c>
      <c r="C62" s="28" t="s">
        <v>147</v>
      </c>
      <c r="D62" s="26">
        <f t="shared" si="4"/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O78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85546875" bestFit="1" customWidth="1"/>
    <col min="3" max="3" width="37.5703125" customWidth="1"/>
    <col min="4" max="4" width="15.5703125" customWidth="1"/>
    <col min="5" max="13" width="13.5703125" customWidth="1"/>
  </cols>
  <sheetData>
    <row r="1" spans="1:15" x14ac:dyDescent="0.25">
      <c r="A1" s="110" t="s">
        <v>659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 x14ac:dyDescent="0.25">
      <c r="A2" s="16" t="s">
        <v>185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x14ac:dyDescent="0.25">
      <c r="A4" s="18" t="s">
        <v>0</v>
      </c>
      <c r="B4" s="17"/>
      <c r="C4" s="17"/>
      <c r="D4" s="18" t="str">
        <f>[1]Income!D4</f>
        <v>Total</v>
      </c>
      <c r="E4" s="21"/>
      <c r="F4" s="21"/>
      <c r="G4" s="21"/>
      <c r="H4" s="21"/>
      <c r="I4" s="21"/>
      <c r="J4" s="21"/>
      <c r="K4" s="21"/>
      <c r="L4" s="21"/>
      <c r="M4" s="21"/>
    </row>
    <row r="5" spans="1:15" x14ac:dyDescent="0.25">
      <c r="A5" s="19" t="s">
        <v>1</v>
      </c>
      <c r="B5" s="19" t="s">
        <v>9</v>
      </c>
      <c r="C5" s="19" t="s">
        <v>85</v>
      </c>
      <c r="D5" s="19" t="str">
        <f>[1]Income!D5</f>
        <v>System</v>
      </c>
      <c r="E5" s="19" t="str">
        <f>'Table of Classifiers'!E5</f>
        <v>Consumer</v>
      </c>
      <c r="F5" s="19" t="str">
        <f>'Table of Classifiers'!F5</f>
        <v>Demand</v>
      </c>
      <c r="G5" s="19" t="str">
        <f>'Table of Classifiers'!G5</f>
        <v>Energy</v>
      </c>
      <c r="H5" s="19" t="str">
        <f>'Table of Classifiers'!H5</f>
        <v>Revenue</v>
      </c>
      <c r="I5" s="19" t="str">
        <f>'Table of Classifiers'!I5</f>
        <v>Lights</v>
      </c>
      <c r="J5" s="19" t="str">
        <f>'Table of Classifiers'!J5</f>
        <v>na</v>
      </c>
      <c r="K5" s="19" t="str">
        <f>'Table of Classifiers'!K5</f>
        <v>na</v>
      </c>
      <c r="L5" s="19" t="str">
        <f>'Table of Classifiers'!L5</f>
        <v>na</v>
      </c>
      <c r="M5" s="19" t="str">
        <f>'Table of Classifiers'!M5</f>
        <v>na</v>
      </c>
    </row>
    <row r="6" spans="1:15" x14ac:dyDescent="0.25">
      <c r="A6" s="18" t="s">
        <v>69</v>
      </c>
      <c r="B6" s="18" t="s">
        <v>70</v>
      </c>
      <c r="C6" s="18" t="s">
        <v>71</v>
      </c>
      <c r="D6" s="18" t="s">
        <v>72</v>
      </c>
      <c r="E6" s="18" t="s">
        <v>73</v>
      </c>
      <c r="F6" s="18" t="s">
        <v>74</v>
      </c>
      <c r="G6" s="18" t="s">
        <v>75</v>
      </c>
      <c r="H6" s="18" t="s">
        <v>76</v>
      </c>
      <c r="I6" s="18" t="s">
        <v>77</v>
      </c>
      <c r="J6" s="18" t="s">
        <v>78</v>
      </c>
      <c r="K6" s="18" t="s">
        <v>79</v>
      </c>
      <c r="L6" s="18" t="s">
        <v>80</v>
      </c>
      <c r="M6" s="20" t="s">
        <v>87</v>
      </c>
    </row>
    <row r="7" spans="1:15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x14ac:dyDescent="0.25">
      <c r="A8" s="1">
        <v>1</v>
      </c>
      <c r="B8" s="45" t="str">
        <f>'Table of Classifiers'!B29</f>
        <v>364,365,369</v>
      </c>
      <c r="C8" s="46" t="s">
        <v>186</v>
      </c>
      <c r="D8" s="47">
        <f>SUM(E8:M8)</f>
        <v>92252170.510000005</v>
      </c>
      <c r="E8" s="47">
        <f>'Class Plant - Combined'!F53</f>
        <v>15682868.986700002</v>
      </c>
      <c r="F8" s="47">
        <f>'Class Plant - Combined'!G53</f>
        <v>76569301.523300007</v>
      </c>
      <c r="G8" s="47">
        <f>'Class Plant - Combined'!H53</f>
        <v>0</v>
      </c>
      <c r="H8" s="47">
        <f>'Class Plant - Combined'!I53</f>
        <v>0</v>
      </c>
      <c r="I8" s="47">
        <f>'Class Plant - Combined'!J53</f>
        <v>0</v>
      </c>
      <c r="J8" s="47">
        <f>'Class Plant - Combined'!K53</f>
        <v>0</v>
      </c>
      <c r="K8" s="47">
        <f>'Class Plant - Combined'!L53</f>
        <v>0</v>
      </c>
      <c r="L8" s="47">
        <f>'Class Plant - Combined'!M53</f>
        <v>0</v>
      </c>
      <c r="M8" s="48">
        <f>'Class Plant - Combined'!N53</f>
        <v>0</v>
      </c>
    </row>
    <row r="9" spans="1:15" x14ac:dyDescent="0.25">
      <c r="A9" s="1">
        <v>2</v>
      </c>
      <c r="B9" s="49"/>
      <c r="C9" s="50" t="s">
        <v>187</v>
      </c>
      <c r="D9" s="51">
        <f>SUM(E9:M9)</f>
        <v>92966520.579999998</v>
      </c>
      <c r="E9" s="51">
        <f>'Class Plant - Combined'!F54</f>
        <v>15804308.498600001</v>
      </c>
      <c r="F9" s="51">
        <f>'Class Plant - Combined'!G54</f>
        <v>77162212.081399992</v>
      </c>
      <c r="G9" s="51">
        <f>'Class Plant - Combined'!H54</f>
        <v>0</v>
      </c>
      <c r="H9" s="51">
        <f>'Class Plant - Combined'!I54</f>
        <v>0</v>
      </c>
      <c r="I9" s="51">
        <f>'Class Plant - Combined'!J54</f>
        <v>0</v>
      </c>
      <c r="J9" s="51">
        <f>'Class Plant - Combined'!K54</f>
        <v>0</v>
      </c>
      <c r="K9" s="51">
        <f>'Class Plant - Combined'!L54</f>
        <v>0</v>
      </c>
      <c r="L9" s="51">
        <f>'Class Plant - Combined'!M54</f>
        <v>0</v>
      </c>
      <c r="M9" s="52">
        <f>'Class Plant - Combined'!N54</f>
        <v>0</v>
      </c>
    </row>
    <row r="10" spans="1:15" x14ac:dyDescent="0.25">
      <c r="A10" s="1">
        <v>3</v>
      </c>
      <c r="B10" s="49"/>
      <c r="C10" s="50" t="s">
        <v>188</v>
      </c>
      <c r="D10" s="44">
        <f>SUM(E10:M10)</f>
        <v>21339100.899999999</v>
      </c>
      <c r="E10" s="44">
        <f>'Class Plant - Combined'!F58</f>
        <v>21339100.899999999</v>
      </c>
      <c r="F10" s="44">
        <f>'Class Plant - Combined'!G58</f>
        <v>0</v>
      </c>
      <c r="G10" s="44">
        <f>'Class Plant - Combined'!H58</f>
        <v>0</v>
      </c>
      <c r="H10" s="44">
        <f>'Class Plant - Combined'!I58</f>
        <v>0</v>
      </c>
      <c r="I10" s="44">
        <f>'Class Plant - Combined'!J58</f>
        <v>0</v>
      </c>
      <c r="J10" s="44">
        <f>'Class Plant - Combined'!K58</f>
        <v>0</v>
      </c>
      <c r="K10" s="44">
        <f>'Class Plant - Combined'!L58</f>
        <v>0</v>
      </c>
      <c r="L10" s="44">
        <f>'Class Plant - Combined'!M58</f>
        <v>0</v>
      </c>
      <c r="M10" s="53">
        <f>'Class Plant - Combined'!N58</f>
        <v>0</v>
      </c>
    </row>
    <row r="11" spans="1:15" x14ac:dyDescent="0.25">
      <c r="A11" s="1">
        <v>4</v>
      </c>
      <c r="B11" s="49"/>
      <c r="C11" s="50" t="s">
        <v>8</v>
      </c>
      <c r="D11" s="51">
        <f>SUM(D8:D10)</f>
        <v>206557791.99000001</v>
      </c>
      <c r="E11" s="51">
        <f t="shared" ref="E11:M11" si="0">SUM(E8:E10)</f>
        <v>52826278.385300003</v>
      </c>
      <c r="F11" s="51">
        <f t="shared" si="0"/>
        <v>153731513.6047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  <c r="M11" s="52">
        <f t="shared" si="0"/>
        <v>0</v>
      </c>
    </row>
    <row r="12" spans="1:15" x14ac:dyDescent="0.25">
      <c r="A12" s="1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4"/>
    </row>
    <row r="13" spans="1:15" ht="15.75" thickBot="1" x14ac:dyDescent="0.3">
      <c r="A13" s="1">
        <v>5</v>
      </c>
      <c r="B13" s="55"/>
      <c r="C13" s="56" t="s">
        <v>9</v>
      </c>
      <c r="D13" s="57">
        <f>SUM(E13:M13)</f>
        <v>1</v>
      </c>
      <c r="E13" s="58">
        <f>E11/$D$11</f>
        <v>0.2557457546208543</v>
      </c>
      <c r="F13" s="58">
        <f t="shared" ref="F13:M13" si="1">F11/$D$11</f>
        <v>0.74425424537914564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58">
        <f t="shared" si="1"/>
        <v>0</v>
      </c>
      <c r="K13" s="58">
        <f t="shared" si="1"/>
        <v>0</v>
      </c>
      <c r="L13" s="58">
        <f t="shared" si="1"/>
        <v>0</v>
      </c>
      <c r="M13" s="59">
        <f t="shared" si="1"/>
        <v>0</v>
      </c>
    </row>
    <row r="14" spans="1:15" ht="15.75" thickBot="1" x14ac:dyDescent="0.3"/>
    <row r="15" spans="1:15" x14ac:dyDescent="0.25">
      <c r="A15" s="1">
        <f>A13+1</f>
        <v>6</v>
      </c>
      <c r="B15" s="45" t="str">
        <f>'Table of Classifiers'!B35</f>
        <v>ELEC PTD</v>
      </c>
      <c r="C15" s="46" t="s">
        <v>195</v>
      </c>
      <c r="D15" s="47">
        <f>SUM(E15:M15)</f>
        <v>29655.78</v>
      </c>
      <c r="E15" s="47">
        <f>'Class Plant - Elec'!G22+'Class Plant - Elec'!G34</f>
        <v>0</v>
      </c>
      <c r="F15" s="47">
        <f>'Class Plant - Elec'!H22+'Class Plant - Elec'!H34</f>
        <v>29655.78</v>
      </c>
      <c r="G15" s="47">
        <f>'Class Plant - Elec'!I22+'Class Plant - Elec'!I34</f>
        <v>0</v>
      </c>
      <c r="H15" s="47">
        <f>'Class Plant - Elec'!J22+'Class Plant - Elec'!J34</f>
        <v>0</v>
      </c>
      <c r="I15" s="47">
        <f>'Class Plant - Elec'!K22+'Class Plant - Elec'!K34</f>
        <v>0</v>
      </c>
      <c r="J15" s="47">
        <f>'Class Plant - Elec'!L22+'Class Plant - Elec'!L34</f>
        <v>0</v>
      </c>
      <c r="K15" s="47">
        <f>'Class Plant - Elec'!M22+'Class Plant - Elec'!M34</f>
        <v>0</v>
      </c>
      <c r="L15" s="47">
        <f>'Class Plant - Elec'!N22+'Class Plant - Elec'!N34</f>
        <v>0</v>
      </c>
      <c r="M15" s="48">
        <f>'Class Plant - Elec'!O22+'Class Plant - Elec'!O34</f>
        <v>0</v>
      </c>
      <c r="O15" s="2"/>
    </row>
    <row r="16" spans="1:15" x14ac:dyDescent="0.25">
      <c r="A16" s="1">
        <f>A15+1</f>
        <v>7</v>
      </c>
      <c r="B16" s="49"/>
      <c r="C16" s="60" t="s">
        <v>196</v>
      </c>
      <c r="D16" s="51">
        <f t="shared" ref="D16:D17" si="2">SUM(E16:M16)</f>
        <v>192189648.0920417</v>
      </c>
      <c r="E16" s="51">
        <f>'Class Plant - Elec'!G46</f>
        <v>0</v>
      </c>
      <c r="F16" s="51">
        <f>'Class Plant - Elec'!H46</f>
        <v>192189648.0920417</v>
      </c>
      <c r="G16" s="51">
        <f>'Class Plant - Elec'!I46</f>
        <v>0</v>
      </c>
      <c r="H16" s="51">
        <f>'Class Plant - Elec'!J46</f>
        <v>0</v>
      </c>
      <c r="I16" s="51">
        <f>'Class Plant - Elec'!K46</f>
        <v>0</v>
      </c>
      <c r="J16" s="51">
        <f>'Class Plant - Elec'!L46</f>
        <v>0</v>
      </c>
      <c r="K16" s="51">
        <f>'Class Plant - Elec'!M46</f>
        <v>0</v>
      </c>
      <c r="L16" s="51">
        <f>'Class Plant - Elec'!N46</f>
        <v>0</v>
      </c>
      <c r="M16" s="52">
        <f>'Class Plant - Elec'!O46</f>
        <v>0</v>
      </c>
      <c r="O16" s="2"/>
    </row>
    <row r="17" spans="1:15" x14ac:dyDescent="0.25">
      <c r="A17" s="1">
        <f>A16+1</f>
        <v>8</v>
      </c>
      <c r="B17" s="49"/>
      <c r="C17" s="60" t="s">
        <v>197</v>
      </c>
      <c r="D17" s="44">
        <f t="shared" si="2"/>
        <v>609096159.0200001</v>
      </c>
      <c r="E17" s="44">
        <f>'Class Plant - Elec'!G64</f>
        <v>133331961.93009999</v>
      </c>
      <c r="F17" s="44">
        <f>'Class Plant - Elec'!H64</f>
        <v>468656096.64990002</v>
      </c>
      <c r="G17" s="44">
        <f>'Class Plant - Elec'!I64</f>
        <v>0</v>
      </c>
      <c r="H17" s="44">
        <f>'Class Plant - Elec'!J64</f>
        <v>0</v>
      </c>
      <c r="I17" s="44">
        <f>'Class Plant - Elec'!K64</f>
        <v>7108100.4400000004</v>
      </c>
      <c r="J17" s="44">
        <f>'Class Plant - Elec'!L64</f>
        <v>0</v>
      </c>
      <c r="K17" s="44">
        <f>'Class Plant - Elec'!M64</f>
        <v>0</v>
      </c>
      <c r="L17" s="44">
        <f>'Class Plant - Elec'!N64</f>
        <v>0</v>
      </c>
      <c r="M17" s="53">
        <f>'Class Plant - Elec'!O64</f>
        <v>0</v>
      </c>
      <c r="O17" s="2"/>
    </row>
    <row r="18" spans="1:15" x14ac:dyDescent="0.25">
      <c r="A18" s="1">
        <f>A17+1</f>
        <v>9</v>
      </c>
      <c r="B18" s="49"/>
      <c r="C18" s="60" t="s">
        <v>8</v>
      </c>
      <c r="D18" s="51">
        <f>SUM(D15:D17)</f>
        <v>801315462.8920418</v>
      </c>
      <c r="E18" s="51">
        <f t="shared" ref="E18" si="3">SUM(E15:E17)</f>
        <v>133331961.93009999</v>
      </c>
      <c r="F18" s="51">
        <f t="shared" ref="F18" si="4">SUM(F15:F17)</f>
        <v>660875400.52194166</v>
      </c>
      <c r="G18" s="51">
        <f t="shared" ref="G18" si="5">SUM(G15:G17)</f>
        <v>0</v>
      </c>
      <c r="H18" s="51">
        <f t="shared" ref="H18" si="6">SUM(H15:H17)</f>
        <v>0</v>
      </c>
      <c r="I18" s="51">
        <f t="shared" ref="I18" si="7">SUM(I15:I17)</f>
        <v>7108100.4400000004</v>
      </c>
      <c r="J18" s="51">
        <f t="shared" ref="J18" si="8">SUM(J15:J17)</f>
        <v>0</v>
      </c>
      <c r="K18" s="51">
        <f t="shared" ref="K18" si="9">SUM(K15:K17)</f>
        <v>0</v>
      </c>
      <c r="L18" s="51">
        <f t="shared" ref="L18" si="10">SUM(L15:L17)</f>
        <v>0</v>
      </c>
      <c r="M18" s="52">
        <f t="shared" ref="M18" si="11">SUM(M15:M17)</f>
        <v>0</v>
      </c>
      <c r="O18" s="2"/>
    </row>
    <row r="19" spans="1:15" x14ac:dyDescent="0.25">
      <c r="A19" s="1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4"/>
    </row>
    <row r="20" spans="1:15" ht="15.75" thickBot="1" x14ac:dyDescent="0.3">
      <c r="A20" s="1">
        <f>A18+1</f>
        <v>10</v>
      </c>
      <c r="B20" s="55"/>
      <c r="C20" s="56" t="s">
        <v>9</v>
      </c>
      <c r="D20" s="57">
        <f>SUM(E20:M20)</f>
        <v>0.99999999999999989</v>
      </c>
      <c r="E20" s="58">
        <f>E18/$D$18</f>
        <v>0.16639135035394081</v>
      </c>
      <c r="F20" s="58">
        <f t="shared" ref="F20:M20" si="12">F18/$D$18</f>
        <v>0.82473811017793741</v>
      </c>
      <c r="G20" s="58">
        <f t="shared" si="12"/>
        <v>0</v>
      </c>
      <c r="H20" s="58">
        <f t="shared" si="12"/>
        <v>0</v>
      </c>
      <c r="I20" s="58">
        <f t="shared" si="12"/>
        <v>8.8705394681216181E-3</v>
      </c>
      <c r="J20" s="58">
        <f t="shared" si="12"/>
        <v>0</v>
      </c>
      <c r="K20" s="58">
        <f t="shared" si="12"/>
        <v>0</v>
      </c>
      <c r="L20" s="58">
        <f t="shared" si="12"/>
        <v>0</v>
      </c>
      <c r="M20" s="59">
        <f t="shared" si="12"/>
        <v>0</v>
      </c>
    </row>
    <row r="21" spans="1:15" ht="15.75" thickBot="1" x14ac:dyDescent="0.3">
      <c r="A21" s="1"/>
    </row>
    <row r="22" spans="1:15" x14ac:dyDescent="0.25">
      <c r="A22" s="1">
        <f>A20+1</f>
        <v>11</v>
      </c>
      <c r="B22" s="45" t="str">
        <f>'Table of Classifiers'!B41</f>
        <v>PRP PTD</v>
      </c>
      <c r="C22" s="46" t="s">
        <v>208</v>
      </c>
      <c r="D22" s="47">
        <f>SUM(E22:M22)</f>
        <v>1424459120.5899999</v>
      </c>
      <c r="E22" s="47">
        <f>'Class Plant - PRP'!G22+'Class Plant - PRP'!G34</f>
        <v>0</v>
      </c>
      <c r="F22" s="47">
        <f>'Class Plant - PRP'!H22+'Class Plant - PRP'!H34</f>
        <v>1424459120.5899999</v>
      </c>
      <c r="G22" s="47">
        <f>'Class Plant - PRP'!I22+'Class Plant - PRP'!I34</f>
        <v>0</v>
      </c>
      <c r="H22" s="47">
        <f>'Class Plant - PRP'!J22+'Class Plant - PRP'!J34</f>
        <v>0</v>
      </c>
      <c r="I22" s="47">
        <f>'Class Plant - PRP'!K22+'Class Plant - PRP'!K34</f>
        <v>0</v>
      </c>
      <c r="J22" s="47">
        <f>'Class Plant - PRP'!L22+'Class Plant - PRP'!L34</f>
        <v>0</v>
      </c>
      <c r="K22" s="47">
        <f>'Class Plant - PRP'!M22+'Class Plant - PRP'!M34</f>
        <v>0</v>
      </c>
      <c r="L22" s="47">
        <f>'Class Plant - PRP'!N22+'Class Plant - PRP'!N34</f>
        <v>0</v>
      </c>
      <c r="M22" s="48">
        <f>'Class Plant - PRP'!O22+'Class Plant - PRP'!O34</f>
        <v>0</v>
      </c>
    </row>
    <row r="23" spans="1:15" x14ac:dyDescent="0.25">
      <c r="A23" s="1">
        <f>A22+1</f>
        <v>12</v>
      </c>
      <c r="B23" s="49"/>
      <c r="C23" s="60" t="s">
        <v>209</v>
      </c>
      <c r="D23" s="51">
        <f t="shared" ref="D23:D24" si="13">SUM(E23:M23)</f>
        <v>50062007.662163213</v>
      </c>
      <c r="E23" s="51">
        <f>'Class Plant - PRP'!G46</f>
        <v>0</v>
      </c>
      <c r="F23" s="51">
        <f>'Class Plant - PRP'!H46</f>
        <v>50062007.662163213</v>
      </c>
      <c r="G23" s="51">
        <f>'Class Plant - PRP'!I46</f>
        <v>0</v>
      </c>
      <c r="H23" s="51">
        <f>'Class Plant - PRP'!J46</f>
        <v>0</v>
      </c>
      <c r="I23" s="51">
        <f>'Class Plant - PRP'!K46</f>
        <v>0</v>
      </c>
      <c r="J23" s="51">
        <f>'Class Plant - PRP'!L46</f>
        <v>0</v>
      </c>
      <c r="K23" s="51">
        <f>'Class Plant - PRP'!M46</f>
        <v>0</v>
      </c>
      <c r="L23" s="51">
        <f>'Class Plant - PRP'!N46</f>
        <v>0</v>
      </c>
      <c r="M23" s="52">
        <f>'Class Plant - PRP'!O46</f>
        <v>0</v>
      </c>
    </row>
    <row r="24" spans="1:15" x14ac:dyDescent="0.25">
      <c r="A24" s="1">
        <f>A23+1</f>
        <v>13</v>
      </c>
      <c r="B24" s="49"/>
      <c r="C24" s="60" t="s">
        <v>210</v>
      </c>
      <c r="D24" s="44">
        <f t="shared" si="13"/>
        <v>0</v>
      </c>
      <c r="E24" s="44">
        <f>'Class Plant - PRP'!G64</f>
        <v>0</v>
      </c>
      <c r="F24" s="44">
        <f>'Class Plant - PRP'!H64</f>
        <v>0</v>
      </c>
      <c r="G24" s="44">
        <f>'Class Plant - PRP'!I64</f>
        <v>0</v>
      </c>
      <c r="H24" s="44">
        <f>'Class Plant - PRP'!J64</f>
        <v>0</v>
      </c>
      <c r="I24" s="44">
        <f>'Class Plant - PRP'!K64</f>
        <v>0</v>
      </c>
      <c r="J24" s="44">
        <f>'Class Plant - PRP'!L64</f>
        <v>0</v>
      </c>
      <c r="K24" s="44">
        <f>'Class Plant - PRP'!M64</f>
        <v>0</v>
      </c>
      <c r="L24" s="44">
        <f>'Class Plant - PRP'!N64</f>
        <v>0</v>
      </c>
      <c r="M24" s="53">
        <f>'Class Plant - PRP'!O64</f>
        <v>0</v>
      </c>
    </row>
    <row r="25" spans="1:15" x14ac:dyDescent="0.25">
      <c r="A25" s="1">
        <f>A24+1</f>
        <v>14</v>
      </c>
      <c r="B25" s="49"/>
      <c r="C25" s="60" t="s">
        <v>8</v>
      </c>
      <c r="D25" s="51">
        <f>SUM(D22:D24)</f>
        <v>1474521128.2521632</v>
      </c>
      <c r="E25" s="51">
        <f t="shared" ref="E25" si="14">SUM(E22:E24)</f>
        <v>0</v>
      </c>
      <c r="F25" s="51">
        <f t="shared" ref="F25" si="15">SUM(F22:F24)</f>
        <v>1474521128.2521632</v>
      </c>
      <c r="G25" s="51">
        <f t="shared" ref="G25" si="16">SUM(G22:G24)</f>
        <v>0</v>
      </c>
      <c r="H25" s="51">
        <f t="shared" ref="H25" si="17">SUM(H22:H24)</f>
        <v>0</v>
      </c>
      <c r="I25" s="51">
        <f t="shared" ref="I25" si="18">SUM(I22:I24)</f>
        <v>0</v>
      </c>
      <c r="J25" s="51">
        <f t="shared" ref="J25" si="19">SUM(J22:J24)</f>
        <v>0</v>
      </c>
      <c r="K25" s="51">
        <f t="shared" ref="K25" si="20">SUM(K22:K24)</f>
        <v>0</v>
      </c>
      <c r="L25" s="51">
        <f t="shared" ref="L25" si="21">SUM(L22:L24)</f>
        <v>0</v>
      </c>
      <c r="M25" s="52">
        <f t="shared" ref="M25" si="22">SUM(M22:M24)</f>
        <v>0</v>
      </c>
    </row>
    <row r="26" spans="1:15" x14ac:dyDescent="0.25">
      <c r="A26" s="1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4"/>
    </row>
    <row r="27" spans="1:15" ht="15.75" thickBot="1" x14ac:dyDescent="0.3">
      <c r="A27" s="1">
        <f>A25+1</f>
        <v>15</v>
      </c>
      <c r="B27" s="55"/>
      <c r="C27" s="56" t="s">
        <v>9</v>
      </c>
      <c r="D27" s="57">
        <f>SUM(E27:M27)</f>
        <v>1</v>
      </c>
      <c r="E27" s="58">
        <f>E25/$D$25</f>
        <v>0</v>
      </c>
      <c r="F27" s="58">
        <f>F25/$D$25</f>
        <v>1</v>
      </c>
      <c r="G27" s="58">
        <f t="shared" ref="G27:M27" si="23">G25/$D$25</f>
        <v>0</v>
      </c>
      <c r="H27" s="58">
        <f t="shared" si="23"/>
        <v>0</v>
      </c>
      <c r="I27" s="58">
        <f t="shared" si="23"/>
        <v>0</v>
      </c>
      <c r="J27" s="58">
        <f t="shared" si="23"/>
        <v>0</v>
      </c>
      <c r="K27" s="58">
        <f t="shared" si="23"/>
        <v>0</v>
      </c>
      <c r="L27" s="58">
        <f t="shared" si="23"/>
        <v>0</v>
      </c>
      <c r="M27" s="59">
        <f t="shared" si="23"/>
        <v>0</v>
      </c>
    </row>
    <row r="28" spans="1:15" ht="15.75" thickBot="1" x14ac:dyDescent="0.3">
      <c r="A28" s="1"/>
    </row>
    <row r="29" spans="1:15" x14ac:dyDescent="0.25">
      <c r="A29" s="1">
        <v>16</v>
      </c>
      <c r="B29" s="45" t="str">
        <f>'Table of Classifiers'!B42</f>
        <v>PURCH POW</v>
      </c>
      <c r="C29" s="171" t="s">
        <v>749</v>
      </c>
      <c r="D29" s="47">
        <f t="shared" ref="D29:D36" si="24">SUM(E29:M29)</f>
        <v>434614</v>
      </c>
      <c r="E29" s="47"/>
      <c r="F29" s="47">
        <v>434614</v>
      </c>
      <c r="G29" s="47"/>
      <c r="H29" s="47"/>
      <c r="I29" s="47"/>
      <c r="J29" s="47"/>
      <c r="K29" s="47"/>
      <c r="L29" s="47"/>
      <c r="M29" s="48"/>
    </row>
    <row r="30" spans="1:15" x14ac:dyDescent="0.25">
      <c r="A30" s="1">
        <v>17</v>
      </c>
      <c r="B30" s="49"/>
      <c r="C30" s="50" t="s">
        <v>747</v>
      </c>
      <c r="D30" s="51">
        <f t="shared" si="24"/>
        <v>9162297.7200000007</v>
      </c>
      <c r="E30" s="51"/>
      <c r="F30" s="51"/>
      <c r="G30" s="51">
        <v>9162297.7200000007</v>
      </c>
      <c r="H30" s="51"/>
      <c r="I30" s="51"/>
      <c r="J30" s="51"/>
      <c r="K30" s="51"/>
      <c r="L30" s="51"/>
      <c r="M30" s="52"/>
    </row>
    <row r="31" spans="1:15" x14ac:dyDescent="0.25">
      <c r="A31" s="1">
        <v>18</v>
      </c>
      <c r="B31" s="49"/>
      <c r="C31" s="50" t="s">
        <v>748</v>
      </c>
      <c r="D31" s="51">
        <f t="shared" si="24"/>
        <v>446992.18</v>
      </c>
      <c r="E31" s="51"/>
      <c r="F31" s="51">
        <v>446992.18</v>
      </c>
      <c r="G31" s="51"/>
      <c r="H31" s="51"/>
      <c r="I31" s="51"/>
      <c r="J31" s="51"/>
      <c r="K31" s="51"/>
      <c r="L31" s="51"/>
      <c r="M31" s="52"/>
    </row>
    <row r="32" spans="1:15" x14ac:dyDescent="0.25">
      <c r="A32" s="1">
        <v>19</v>
      </c>
      <c r="B32" s="49"/>
      <c r="C32" s="50" t="s">
        <v>750</v>
      </c>
      <c r="D32" s="51">
        <f t="shared" si="24"/>
        <v>370.34</v>
      </c>
      <c r="E32" s="51"/>
      <c r="F32" s="51">
        <v>370.34</v>
      </c>
      <c r="G32" s="51"/>
      <c r="H32" s="51"/>
      <c r="I32" s="51"/>
      <c r="J32" s="51"/>
      <c r="K32" s="51"/>
      <c r="L32" s="51"/>
      <c r="M32" s="52"/>
    </row>
    <row r="33" spans="1:13" x14ac:dyDescent="0.25">
      <c r="A33" s="1">
        <v>20</v>
      </c>
      <c r="B33" s="49"/>
      <c r="C33" s="50" t="s">
        <v>751</v>
      </c>
      <c r="D33" s="51">
        <f t="shared" si="24"/>
        <v>1994256</v>
      </c>
      <c r="E33" s="51"/>
      <c r="F33" s="51">
        <v>1994256</v>
      </c>
      <c r="G33" s="51"/>
      <c r="H33" s="51"/>
      <c r="I33" s="51"/>
      <c r="J33" s="51"/>
      <c r="K33" s="51"/>
      <c r="L33" s="51"/>
      <c r="M33" s="52"/>
    </row>
    <row r="34" spans="1:13" x14ac:dyDescent="0.25">
      <c r="A34" s="1">
        <v>21</v>
      </c>
      <c r="B34" s="49"/>
      <c r="C34" s="50" t="s">
        <v>752</v>
      </c>
      <c r="D34" s="51">
        <f t="shared" si="24"/>
        <v>133151.87</v>
      </c>
      <c r="E34" s="51"/>
      <c r="F34" s="51"/>
      <c r="G34" s="51">
        <v>133151.87</v>
      </c>
      <c r="H34" s="51"/>
      <c r="I34" s="51"/>
      <c r="J34" s="51"/>
      <c r="K34" s="51"/>
      <c r="L34" s="51"/>
      <c r="M34" s="52"/>
    </row>
    <row r="35" spans="1:13" x14ac:dyDescent="0.25">
      <c r="A35" s="1">
        <v>22</v>
      </c>
      <c r="B35" s="49"/>
      <c r="C35" s="50" t="s">
        <v>753</v>
      </c>
      <c r="D35" s="51">
        <f t="shared" si="24"/>
        <v>21008.32</v>
      </c>
      <c r="E35" s="50"/>
      <c r="F35" s="51">
        <v>21008.32</v>
      </c>
      <c r="G35" s="50"/>
      <c r="H35" s="50"/>
      <c r="I35" s="50"/>
      <c r="J35" s="50"/>
      <c r="K35" s="50"/>
      <c r="L35" s="50"/>
      <c r="M35" s="54"/>
    </row>
    <row r="36" spans="1:13" x14ac:dyDescent="0.25">
      <c r="A36" s="1">
        <v>23</v>
      </c>
      <c r="B36" s="49"/>
      <c r="C36" s="50" t="s">
        <v>754</v>
      </c>
      <c r="D36" s="44">
        <f t="shared" si="24"/>
        <v>726454.35</v>
      </c>
      <c r="E36" s="170"/>
      <c r="F36" s="170"/>
      <c r="G36" s="44">
        <v>726454.35</v>
      </c>
      <c r="H36" s="170"/>
      <c r="I36" s="170"/>
      <c r="J36" s="170"/>
      <c r="K36" s="170"/>
      <c r="L36" s="170"/>
      <c r="M36" s="172"/>
    </row>
    <row r="37" spans="1:13" x14ac:dyDescent="0.25">
      <c r="A37" s="1">
        <v>24</v>
      </c>
      <c r="B37" s="49"/>
      <c r="C37" s="50" t="s">
        <v>755</v>
      </c>
      <c r="D37" s="51">
        <f>SUM(D29:D36)</f>
        <v>12919144.779999999</v>
      </c>
      <c r="E37" s="51">
        <f t="shared" ref="E37:M37" si="25">SUM(E29:E36)</f>
        <v>0</v>
      </c>
      <c r="F37" s="51">
        <f t="shared" si="25"/>
        <v>2897240.84</v>
      </c>
      <c r="G37" s="51">
        <f t="shared" si="25"/>
        <v>10021903.939999999</v>
      </c>
      <c r="H37" s="51">
        <f t="shared" si="25"/>
        <v>0</v>
      </c>
      <c r="I37" s="51">
        <f t="shared" si="25"/>
        <v>0</v>
      </c>
      <c r="J37" s="51">
        <f t="shared" si="25"/>
        <v>0</v>
      </c>
      <c r="K37" s="51">
        <f t="shared" si="25"/>
        <v>0</v>
      </c>
      <c r="L37" s="51">
        <f t="shared" si="25"/>
        <v>0</v>
      </c>
      <c r="M37" s="52">
        <f t="shared" si="25"/>
        <v>0</v>
      </c>
    </row>
    <row r="38" spans="1:13" x14ac:dyDescent="0.25">
      <c r="A38" s="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4"/>
    </row>
    <row r="39" spans="1:13" ht="15.75" thickBot="1" x14ac:dyDescent="0.3">
      <c r="A39" s="1">
        <v>25</v>
      </c>
      <c r="B39" s="55"/>
      <c r="C39" s="56" t="s">
        <v>9</v>
      </c>
      <c r="D39" s="57">
        <f>SUM(E39:M39)</f>
        <v>1</v>
      </c>
      <c r="E39" s="58">
        <f>E37/$D$37</f>
        <v>0</v>
      </c>
      <c r="F39" s="58">
        <f t="shared" ref="F39:M39" si="26">F37/$D$37</f>
        <v>0.22425949157913222</v>
      </c>
      <c r="G39" s="58">
        <f t="shared" si="26"/>
        <v>0.77574050842086772</v>
      </c>
      <c r="H39" s="58">
        <f t="shared" si="26"/>
        <v>0</v>
      </c>
      <c r="I39" s="58">
        <f t="shared" si="26"/>
        <v>0</v>
      </c>
      <c r="J39" s="58">
        <f t="shared" si="26"/>
        <v>0</v>
      </c>
      <c r="K39" s="58">
        <f t="shared" si="26"/>
        <v>0</v>
      </c>
      <c r="L39" s="58">
        <f t="shared" si="26"/>
        <v>0</v>
      </c>
      <c r="M39" s="59">
        <f t="shared" si="26"/>
        <v>0</v>
      </c>
    </row>
    <row r="40" spans="1:13" ht="15.75" thickBot="1" x14ac:dyDescent="0.3">
      <c r="A40" s="1"/>
    </row>
    <row r="41" spans="1:13" x14ac:dyDescent="0.25">
      <c r="A41" s="1">
        <f>A39+1</f>
        <v>26</v>
      </c>
      <c r="B41" s="45" t="str">
        <f>'Table of Classifiers'!B43</f>
        <v>ACCT 538</v>
      </c>
      <c r="C41" s="46" t="s">
        <v>512</v>
      </c>
      <c r="D41" s="178">
        <f>'Class Expense - PRP'!F11+'Class Expense - Elec'!F11</f>
        <v>53138.58</v>
      </c>
      <c r="E41" s="46"/>
      <c r="F41" s="46"/>
      <c r="G41" s="46"/>
      <c r="H41" s="46"/>
      <c r="I41" s="46"/>
      <c r="J41" s="46"/>
      <c r="K41" s="46"/>
      <c r="L41" s="46"/>
      <c r="M41" s="179"/>
    </row>
    <row r="42" spans="1:13" x14ac:dyDescent="0.25">
      <c r="A42" s="1">
        <f>A41+1</f>
        <v>27</v>
      </c>
      <c r="B42" s="49"/>
      <c r="C42" s="50" t="s">
        <v>784</v>
      </c>
      <c r="D42" s="180">
        <v>24619.430000000015</v>
      </c>
      <c r="E42" s="50"/>
      <c r="F42" s="50"/>
      <c r="G42" s="50"/>
      <c r="H42" s="50"/>
      <c r="I42" s="50"/>
      <c r="J42" s="50"/>
      <c r="K42" s="50"/>
      <c r="L42" s="50"/>
      <c r="M42" s="54"/>
    </row>
    <row r="43" spans="1:13" x14ac:dyDescent="0.25">
      <c r="A43" s="1">
        <f>A42+1</f>
        <v>28</v>
      </c>
      <c r="B43" s="49"/>
      <c r="C43" s="50" t="s">
        <v>785</v>
      </c>
      <c r="D43" s="181">
        <f>D41-D42</f>
        <v>28519.149999999987</v>
      </c>
      <c r="E43" s="50"/>
      <c r="F43" s="50"/>
      <c r="G43" s="50"/>
      <c r="H43" s="50"/>
      <c r="I43" s="50"/>
      <c r="J43" s="50"/>
      <c r="K43" s="50"/>
      <c r="L43" s="50"/>
      <c r="M43" s="54"/>
    </row>
    <row r="44" spans="1:13" x14ac:dyDescent="0.25">
      <c r="A44" s="1">
        <f>A43+1</f>
        <v>29</v>
      </c>
      <c r="B44" s="49"/>
      <c r="C44" s="50" t="s">
        <v>786</v>
      </c>
      <c r="D44" s="181">
        <f>SUM(E44:M44)</f>
        <v>53138.58</v>
      </c>
      <c r="E44" s="50"/>
      <c r="F44" s="181">
        <f>D42</f>
        <v>24619.430000000015</v>
      </c>
      <c r="G44" s="181">
        <f>D43</f>
        <v>28519.149999999987</v>
      </c>
      <c r="H44" s="50"/>
      <c r="I44" s="50"/>
      <c r="J44" s="50"/>
      <c r="K44" s="50"/>
      <c r="L44" s="50"/>
      <c r="M44" s="54"/>
    </row>
    <row r="45" spans="1:13" ht="15.75" thickBot="1" x14ac:dyDescent="0.3">
      <c r="A45" s="1">
        <f>A44+1</f>
        <v>30</v>
      </c>
      <c r="B45" s="55"/>
      <c r="C45" s="56" t="s">
        <v>9</v>
      </c>
      <c r="D45" s="57">
        <f>SUM(E45:M45)</f>
        <v>1</v>
      </c>
      <c r="E45" s="58">
        <f>E44/$D44</f>
        <v>0</v>
      </c>
      <c r="F45" s="58">
        <f t="shared" ref="F45:M45" si="27">F44/$D44</f>
        <v>0.46330613275702914</v>
      </c>
      <c r="G45" s="58">
        <f t="shared" si="27"/>
        <v>0.53669386724297086</v>
      </c>
      <c r="H45" s="58">
        <f t="shared" si="27"/>
        <v>0</v>
      </c>
      <c r="I45" s="58">
        <f t="shared" si="27"/>
        <v>0</v>
      </c>
      <c r="J45" s="58">
        <f t="shared" si="27"/>
        <v>0</v>
      </c>
      <c r="K45" s="58">
        <f t="shared" si="27"/>
        <v>0</v>
      </c>
      <c r="L45" s="58">
        <f t="shared" si="27"/>
        <v>0</v>
      </c>
      <c r="M45" s="59">
        <f t="shared" si="27"/>
        <v>0</v>
      </c>
    </row>
    <row r="46" spans="1:13" ht="15.75" thickBot="1" x14ac:dyDescent="0.3">
      <c r="A46" s="1"/>
    </row>
    <row r="47" spans="1:13" x14ac:dyDescent="0.25">
      <c r="A47" s="1">
        <f>A45+1</f>
        <v>31</v>
      </c>
      <c r="B47" s="45" t="str">
        <f>'Table of Classifiers'!B44</f>
        <v>ACCT 542</v>
      </c>
      <c r="C47" s="46" t="s">
        <v>512</v>
      </c>
      <c r="D47" s="178">
        <f>'Class Expense - PRP'!F18+'Class Expense - Elec'!F18</f>
        <v>78603.890000000014</v>
      </c>
      <c r="E47" s="46"/>
      <c r="F47" s="46"/>
      <c r="G47" s="46"/>
      <c r="H47" s="46"/>
      <c r="I47" s="46"/>
      <c r="J47" s="46"/>
      <c r="K47" s="46"/>
      <c r="L47" s="46"/>
      <c r="M47" s="179"/>
    </row>
    <row r="48" spans="1:13" x14ac:dyDescent="0.25">
      <c r="A48" s="1">
        <f>A47+1</f>
        <v>32</v>
      </c>
      <c r="B48" s="49"/>
      <c r="C48" s="50" t="s">
        <v>784</v>
      </c>
      <c r="D48" s="180">
        <v>64882.44000000001</v>
      </c>
      <c r="E48" s="50"/>
      <c r="F48" s="50"/>
      <c r="G48" s="50"/>
      <c r="H48" s="50"/>
      <c r="I48" s="50"/>
      <c r="J48" s="50"/>
      <c r="K48" s="50"/>
      <c r="L48" s="50"/>
      <c r="M48" s="54"/>
    </row>
    <row r="49" spans="1:13" x14ac:dyDescent="0.25">
      <c r="A49" s="1">
        <f>A48+1</f>
        <v>33</v>
      </c>
      <c r="B49" s="49"/>
      <c r="C49" s="50" t="s">
        <v>785</v>
      </c>
      <c r="D49" s="181">
        <f>D47-D48</f>
        <v>13721.450000000004</v>
      </c>
      <c r="E49" s="50"/>
      <c r="F49" s="50"/>
      <c r="G49" s="50"/>
      <c r="H49" s="50"/>
      <c r="I49" s="50"/>
      <c r="J49" s="50"/>
      <c r="K49" s="50"/>
      <c r="L49" s="50"/>
      <c r="M49" s="54"/>
    </row>
    <row r="50" spans="1:13" x14ac:dyDescent="0.25">
      <c r="A50" s="1">
        <f>A49+1</f>
        <v>34</v>
      </c>
      <c r="B50" s="49"/>
      <c r="C50" s="50" t="s">
        <v>786</v>
      </c>
      <c r="D50" s="181">
        <f>SUM(E50:M50)</f>
        <v>78603.890000000014</v>
      </c>
      <c r="E50" s="50"/>
      <c r="F50" s="181">
        <f>D48</f>
        <v>64882.44000000001</v>
      </c>
      <c r="G50" s="181">
        <f>D49</f>
        <v>13721.450000000004</v>
      </c>
      <c r="H50" s="50"/>
      <c r="I50" s="50"/>
      <c r="J50" s="50"/>
      <c r="K50" s="50"/>
      <c r="L50" s="50"/>
      <c r="M50" s="54"/>
    </row>
    <row r="51" spans="1:13" ht="15.75" thickBot="1" x14ac:dyDescent="0.3">
      <c r="A51" s="1">
        <f>A50+1</f>
        <v>35</v>
      </c>
      <c r="B51" s="55"/>
      <c r="C51" s="56" t="s">
        <v>9</v>
      </c>
      <c r="D51" s="57">
        <f>SUM(E51:M51)</f>
        <v>1</v>
      </c>
      <c r="E51" s="58">
        <f>E50/$D50</f>
        <v>0</v>
      </c>
      <c r="F51" s="58">
        <f t="shared" ref="F51" si="28">F50/$D50</f>
        <v>0.8254354841726026</v>
      </c>
      <c r="G51" s="58">
        <f t="shared" ref="G51" si="29">G50/$D50</f>
        <v>0.17456451582739738</v>
      </c>
      <c r="H51" s="58">
        <f t="shared" ref="H51" si="30">H50/$D50</f>
        <v>0</v>
      </c>
      <c r="I51" s="58">
        <f t="shared" ref="I51" si="31">I50/$D50</f>
        <v>0</v>
      </c>
      <c r="J51" s="58">
        <f t="shared" ref="J51" si="32">J50/$D50</f>
        <v>0</v>
      </c>
      <c r="K51" s="58">
        <f t="shared" ref="K51" si="33">K50/$D50</f>
        <v>0</v>
      </c>
      <c r="L51" s="58">
        <f t="shared" ref="L51" si="34">L50/$D50</f>
        <v>0</v>
      </c>
      <c r="M51" s="59">
        <f t="shared" ref="M51" si="35">M50/$D50</f>
        <v>0</v>
      </c>
    </row>
    <row r="52" spans="1:13" ht="15.75" thickBot="1" x14ac:dyDescent="0.3">
      <c r="A52" s="1"/>
    </row>
    <row r="53" spans="1:13" x14ac:dyDescent="0.25">
      <c r="A53" s="1">
        <f>A51+1</f>
        <v>36</v>
      </c>
      <c r="B53" s="45" t="str">
        <f>'Table of Classifiers'!B45</f>
        <v>ACCT 543</v>
      </c>
      <c r="C53" s="46" t="s">
        <v>512</v>
      </c>
      <c r="D53" s="178">
        <f>'Class Expense - PRP'!F19+'Class Expense - Elec'!F19</f>
        <v>2177603.4900000002</v>
      </c>
      <c r="E53" s="46"/>
      <c r="F53" s="46"/>
      <c r="G53" s="46"/>
      <c r="H53" s="46"/>
      <c r="I53" s="46"/>
      <c r="J53" s="46"/>
      <c r="K53" s="46"/>
      <c r="L53" s="46"/>
      <c r="M53" s="179"/>
    </row>
    <row r="54" spans="1:13" x14ac:dyDescent="0.25">
      <c r="A54" s="1">
        <f>A53+1</f>
        <v>37</v>
      </c>
      <c r="B54" s="49"/>
      <c r="C54" s="50" t="s">
        <v>784</v>
      </c>
      <c r="D54" s="180">
        <v>1410926.3000000007</v>
      </c>
      <c r="E54" s="50"/>
      <c r="F54" s="50"/>
      <c r="G54" s="50"/>
      <c r="H54" s="50"/>
      <c r="I54" s="50"/>
      <c r="J54" s="50"/>
      <c r="K54" s="50"/>
      <c r="L54" s="50"/>
      <c r="M54" s="54"/>
    </row>
    <row r="55" spans="1:13" x14ac:dyDescent="0.25">
      <c r="A55" s="1">
        <f>A54+1</f>
        <v>38</v>
      </c>
      <c r="B55" s="49"/>
      <c r="C55" s="50" t="s">
        <v>785</v>
      </c>
      <c r="D55" s="181">
        <f>D53-D54</f>
        <v>766677.18999999948</v>
      </c>
      <c r="E55" s="50"/>
      <c r="F55" s="50"/>
      <c r="G55" s="50"/>
      <c r="H55" s="50"/>
      <c r="I55" s="50"/>
      <c r="J55" s="50"/>
      <c r="K55" s="50"/>
      <c r="L55" s="50"/>
      <c r="M55" s="54"/>
    </row>
    <row r="56" spans="1:13" x14ac:dyDescent="0.25">
      <c r="A56" s="1">
        <f>A55+1</f>
        <v>39</v>
      </c>
      <c r="B56" s="49"/>
      <c r="C56" s="50" t="s">
        <v>786</v>
      </c>
      <c r="D56" s="181">
        <f>SUM(E56:M56)</f>
        <v>2177603.4900000002</v>
      </c>
      <c r="E56" s="50"/>
      <c r="F56" s="181">
        <f>D54</f>
        <v>1410926.3000000007</v>
      </c>
      <c r="G56" s="181">
        <f>D55</f>
        <v>766677.18999999948</v>
      </c>
      <c r="H56" s="50"/>
      <c r="I56" s="50"/>
      <c r="J56" s="50"/>
      <c r="K56" s="50"/>
      <c r="L56" s="50"/>
      <c r="M56" s="54"/>
    </row>
    <row r="57" spans="1:13" ht="15.75" thickBot="1" x14ac:dyDescent="0.3">
      <c r="A57" s="1">
        <f>A56+1</f>
        <v>40</v>
      </c>
      <c r="B57" s="55"/>
      <c r="C57" s="56" t="s">
        <v>9</v>
      </c>
      <c r="D57" s="57">
        <f>SUM(E57:M57)</f>
        <v>1</v>
      </c>
      <c r="E57" s="58">
        <f>E56/$D56</f>
        <v>0</v>
      </c>
      <c r="F57" s="58">
        <f t="shared" ref="F57" si="36">F56/$D56</f>
        <v>0.64792617502647398</v>
      </c>
      <c r="G57" s="58">
        <f t="shared" ref="G57" si="37">G56/$D56</f>
        <v>0.35207382497352602</v>
      </c>
      <c r="H57" s="58">
        <f t="shared" ref="H57" si="38">H56/$D56</f>
        <v>0</v>
      </c>
      <c r="I57" s="58">
        <f t="shared" ref="I57" si="39">I56/$D56</f>
        <v>0</v>
      </c>
      <c r="J57" s="58">
        <f t="shared" ref="J57" si="40">J56/$D56</f>
        <v>0</v>
      </c>
      <c r="K57" s="58">
        <f t="shared" ref="K57" si="41">K56/$D56</f>
        <v>0</v>
      </c>
      <c r="L57" s="58">
        <f t="shared" ref="L57" si="42">L56/$D56</f>
        <v>0</v>
      </c>
      <c r="M57" s="59">
        <f t="shared" ref="M57" si="43">M56/$D56</f>
        <v>0</v>
      </c>
    </row>
    <row r="58" spans="1:13" ht="15.75" thickBot="1" x14ac:dyDescent="0.3">
      <c r="A58" s="1"/>
    </row>
    <row r="59" spans="1:13" x14ac:dyDescent="0.25">
      <c r="A59" s="1">
        <f>A57+1</f>
        <v>41</v>
      </c>
      <c r="B59" s="45" t="str">
        <f>'Table of Classifiers'!B46</f>
        <v>ACCT 544</v>
      </c>
      <c r="C59" s="46" t="s">
        <v>512</v>
      </c>
      <c r="D59" s="178">
        <f>'Class Expense - PRP'!F20+'Class Expense - Elec'!F20</f>
        <v>8778425.8699999992</v>
      </c>
      <c r="E59" s="46"/>
      <c r="F59" s="46"/>
      <c r="G59" s="46"/>
      <c r="H59" s="46"/>
      <c r="I59" s="46"/>
      <c r="J59" s="46"/>
      <c r="K59" s="46"/>
      <c r="L59" s="46"/>
      <c r="M59" s="179"/>
    </row>
    <row r="60" spans="1:13" x14ac:dyDescent="0.25">
      <c r="A60" s="1">
        <f>A59+1</f>
        <v>42</v>
      </c>
      <c r="B60" s="49"/>
      <c r="C60" s="50" t="s">
        <v>784</v>
      </c>
      <c r="D60" s="180">
        <v>7126869.1299999952</v>
      </c>
      <c r="E60" s="50"/>
      <c r="F60" s="50"/>
      <c r="G60" s="50"/>
      <c r="H60" s="50"/>
      <c r="I60" s="50"/>
      <c r="J60" s="50"/>
      <c r="K60" s="50"/>
      <c r="L60" s="50"/>
      <c r="M60" s="54"/>
    </row>
    <row r="61" spans="1:13" x14ac:dyDescent="0.25">
      <c r="A61" s="1">
        <f>A60+1</f>
        <v>43</v>
      </c>
      <c r="B61" s="49"/>
      <c r="C61" s="50" t="s">
        <v>785</v>
      </c>
      <c r="D61" s="181">
        <f>D59-D60</f>
        <v>1651556.7400000039</v>
      </c>
      <c r="E61" s="50"/>
      <c r="F61" s="50"/>
      <c r="G61" s="50"/>
      <c r="H61" s="50"/>
      <c r="I61" s="50"/>
      <c r="J61" s="50"/>
      <c r="K61" s="50"/>
      <c r="L61" s="50"/>
      <c r="M61" s="54"/>
    </row>
    <row r="62" spans="1:13" x14ac:dyDescent="0.25">
      <c r="A62" s="1">
        <f>A61+1</f>
        <v>44</v>
      </c>
      <c r="B62" s="49"/>
      <c r="C62" s="50" t="s">
        <v>786</v>
      </c>
      <c r="D62" s="181">
        <f>SUM(E62:M62)</f>
        <v>8778425.8699999992</v>
      </c>
      <c r="E62" s="50"/>
      <c r="F62" s="181">
        <f>D60</f>
        <v>7126869.1299999952</v>
      </c>
      <c r="G62" s="181">
        <f>D61</f>
        <v>1651556.7400000039</v>
      </c>
      <c r="H62" s="50"/>
      <c r="I62" s="50"/>
      <c r="J62" s="50"/>
      <c r="K62" s="50"/>
      <c r="L62" s="50"/>
      <c r="M62" s="54"/>
    </row>
    <row r="63" spans="1:13" ht="15.75" thickBot="1" x14ac:dyDescent="0.3">
      <c r="A63" s="1">
        <f>A62+1</f>
        <v>45</v>
      </c>
      <c r="B63" s="55"/>
      <c r="C63" s="56" t="s">
        <v>9</v>
      </c>
      <c r="D63" s="57">
        <f>SUM(E63:M63)</f>
        <v>1</v>
      </c>
      <c r="E63" s="58">
        <f>E62/$D62</f>
        <v>0</v>
      </c>
      <c r="F63" s="58">
        <f t="shared" ref="F63" si="44">F62/$D62</f>
        <v>0.81186185718738613</v>
      </c>
      <c r="G63" s="58">
        <f t="shared" ref="G63" si="45">G62/$D62</f>
        <v>0.18813814281261387</v>
      </c>
      <c r="H63" s="58">
        <f t="shared" ref="H63" si="46">H62/$D62</f>
        <v>0</v>
      </c>
      <c r="I63" s="58">
        <f t="shared" ref="I63" si="47">I62/$D62</f>
        <v>0</v>
      </c>
      <c r="J63" s="58">
        <f t="shared" ref="J63" si="48">J62/$D62</f>
        <v>0</v>
      </c>
      <c r="K63" s="58">
        <f t="shared" ref="K63" si="49">K62/$D62</f>
        <v>0</v>
      </c>
      <c r="L63" s="58">
        <f t="shared" ref="L63" si="50">L62/$D62</f>
        <v>0</v>
      </c>
      <c r="M63" s="59">
        <f t="shared" ref="M63" si="51">M62/$D62</f>
        <v>0</v>
      </c>
    </row>
    <row r="64" spans="1:13" ht="15.75" thickBot="1" x14ac:dyDescent="0.3">
      <c r="A64" s="1"/>
    </row>
    <row r="65" spans="1:13" x14ac:dyDescent="0.25">
      <c r="A65" s="1">
        <f>A63+1</f>
        <v>46</v>
      </c>
      <c r="B65" s="45" t="str">
        <f>'Table of Classifiers'!B47</f>
        <v>ACCT 545</v>
      </c>
      <c r="C65" s="46" t="s">
        <v>512</v>
      </c>
      <c r="D65" s="178">
        <f>'Class Expense - PRP'!F21+'Class Expense - Elec'!F21</f>
        <v>19393909.280000001</v>
      </c>
      <c r="E65" s="46"/>
      <c r="F65" s="46"/>
      <c r="G65" s="46"/>
      <c r="H65" s="46"/>
      <c r="I65" s="46"/>
      <c r="J65" s="46"/>
      <c r="K65" s="46"/>
      <c r="L65" s="46"/>
      <c r="M65" s="179"/>
    </row>
    <row r="66" spans="1:13" x14ac:dyDescent="0.25">
      <c r="A66" s="1">
        <f>A65+1</f>
        <v>47</v>
      </c>
      <c r="B66" s="49"/>
      <c r="C66" s="50" t="s">
        <v>784</v>
      </c>
      <c r="D66" s="180">
        <v>6749783.6999999946</v>
      </c>
      <c r="E66" s="50"/>
      <c r="F66" s="50"/>
      <c r="G66" s="50"/>
      <c r="H66" s="50"/>
      <c r="I66" s="50"/>
      <c r="J66" s="50"/>
      <c r="K66" s="50"/>
      <c r="L66" s="50"/>
      <c r="M66" s="54"/>
    </row>
    <row r="67" spans="1:13" x14ac:dyDescent="0.25">
      <c r="A67" s="1">
        <f>A66+1</f>
        <v>48</v>
      </c>
      <c r="B67" s="49"/>
      <c r="C67" s="50" t="s">
        <v>785</v>
      </c>
      <c r="D67" s="181">
        <f>D65-D66</f>
        <v>12644125.580000006</v>
      </c>
      <c r="E67" s="50"/>
      <c r="F67" s="50"/>
      <c r="G67" s="50"/>
      <c r="H67" s="50"/>
      <c r="I67" s="50"/>
      <c r="J67" s="50"/>
      <c r="K67" s="50"/>
      <c r="L67" s="50"/>
      <c r="M67" s="54"/>
    </row>
    <row r="68" spans="1:13" x14ac:dyDescent="0.25">
      <c r="A68" s="1">
        <f>A67+1</f>
        <v>49</v>
      </c>
      <c r="B68" s="49"/>
      <c r="C68" s="50" t="s">
        <v>786</v>
      </c>
      <c r="D68" s="181">
        <f>SUM(E68:M68)</f>
        <v>19393909.280000001</v>
      </c>
      <c r="E68" s="50"/>
      <c r="F68" s="181">
        <f>D66</f>
        <v>6749783.6999999946</v>
      </c>
      <c r="G68" s="181">
        <f>D67</f>
        <v>12644125.580000006</v>
      </c>
      <c r="H68" s="50"/>
      <c r="I68" s="50"/>
      <c r="J68" s="50"/>
      <c r="K68" s="50"/>
      <c r="L68" s="50"/>
      <c r="M68" s="54"/>
    </row>
    <row r="69" spans="1:13" ht="15.75" thickBot="1" x14ac:dyDescent="0.3">
      <c r="A69" s="1">
        <f>A68+1</f>
        <v>50</v>
      </c>
      <c r="B69" s="55"/>
      <c r="C69" s="56" t="s">
        <v>9</v>
      </c>
      <c r="D69" s="57">
        <f>SUM(E69:M69)</f>
        <v>1</v>
      </c>
      <c r="E69" s="58">
        <f>E68/$D68</f>
        <v>0</v>
      </c>
      <c r="F69" s="58">
        <f t="shared" ref="F69" si="52">F68/$D68</f>
        <v>0.34803626244455621</v>
      </c>
      <c r="G69" s="58">
        <f t="shared" ref="G69" si="53">G68/$D68</f>
        <v>0.65196373755544379</v>
      </c>
      <c r="H69" s="58">
        <f t="shared" ref="H69" si="54">H68/$D68</f>
        <v>0</v>
      </c>
      <c r="I69" s="58">
        <f t="shared" ref="I69" si="55">I68/$D68</f>
        <v>0</v>
      </c>
      <c r="J69" s="58">
        <f t="shared" ref="J69" si="56">J68/$D68</f>
        <v>0</v>
      </c>
      <c r="K69" s="58">
        <f t="shared" ref="K69" si="57">K68/$D68</f>
        <v>0</v>
      </c>
      <c r="L69" s="58">
        <f t="shared" ref="L69" si="58">L68/$D68</f>
        <v>0</v>
      </c>
      <c r="M69" s="59">
        <f t="shared" ref="M69" si="59">M68/$D68</f>
        <v>0</v>
      </c>
    </row>
    <row r="70" spans="1:13" x14ac:dyDescent="0.25">
      <c r="A70" s="1"/>
    </row>
    <row r="71" spans="1:13" x14ac:dyDescent="0.25">
      <c r="A71" s="1"/>
    </row>
    <row r="72" spans="1:13" x14ac:dyDescent="0.25">
      <c r="A72" s="1"/>
    </row>
    <row r="73" spans="1:13" x14ac:dyDescent="0.25">
      <c r="A73" s="1"/>
    </row>
    <row r="74" spans="1:13" x14ac:dyDescent="0.25">
      <c r="A74" s="1"/>
    </row>
    <row r="75" spans="1:13" x14ac:dyDescent="0.25">
      <c r="A75" s="1"/>
    </row>
    <row r="76" spans="1:13" x14ac:dyDescent="0.25">
      <c r="A76" s="1"/>
    </row>
    <row r="77" spans="1:13" x14ac:dyDescent="0.25">
      <c r="A77" s="1"/>
    </row>
    <row r="78" spans="1:13" x14ac:dyDescent="0.25">
      <c r="A7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L517"/>
  <sheetViews>
    <sheetView workbookViewId="0"/>
  </sheetViews>
  <sheetFormatPr defaultColWidth="8.7109375" defaultRowHeight="15" x14ac:dyDescent="0.25"/>
  <cols>
    <col min="1" max="1" width="8.7109375" style="3"/>
    <col min="2" max="2" width="39.5703125" style="3" customWidth="1"/>
    <col min="3" max="3" width="15.5703125" style="3" customWidth="1"/>
    <col min="4" max="4" width="8.7109375" style="3"/>
    <col min="5" max="5" width="16.140625" style="3" bestFit="1" customWidth="1"/>
    <col min="6" max="24" width="15.5703125" style="3" customWidth="1"/>
    <col min="25" max="16384" width="8.7109375" style="3"/>
  </cols>
  <sheetData>
    <row r="1" spans="1:38" x14ac:dyDescent="0.25">
      <c r="A1" s="110" t="s">
        <v>660</v>
      </c>
      <c r="B1" s="17"/>
      <c r="C1" s="17"/>
      <c r="D1" s="17"/>
      <c r="E1" s="17"/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</row>
    <row r="2" spans="1:38" x14ac:dyDescent="0.25">
      <c r="A2" s="16" t="s">
        <v>425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38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38" x14ac:dyDescent="0.25">
      <c r="A4" s="18" t="s">
        <v>0</v>
      </c>
      <c r="B4" s="17"/>
      <c r="C4" s="17"/>
      <c r="D4" s="17"/>
      <c r="E4" s="18" t="str">
        <f>[1]Income!D4</f>
        <v>Total</v>
      </c>
      <c r="F4" s="18" t="str">
        <f>IF('Table of Allocators'!F4="","",'Table of Allocators'!F4)</f>
        <v>Sch. 1</v>
      </c>
      <c r="G4" s="18" t="str">
        <f>IF('Table of Allocators'!G4="","",'Table of Allocators'!G4)</f>
        <v>Sch. 3</v>
      </c>
      <c r="H4" s="18" t="str">
        <f>IF('Table of Allocators'!H4="","",'Table of Allocators'!H4)</f>
        <v>Sch. 2</v>
      </c>
      <c r="I4" s="18" t="str">
        <f>IF('Table of Allocators'!I4="","",'Table of Allocators'!I4)</f>
        <v>Sch. 7</v>
      </c>
      <c r="J4" s="18" t="str">
        <f>IF('Table of Allocators'!J4="","",'Table of Allocators'!J4)</f>
        <v>Sch. 14</v>
      </c>
      <c r="K4" s="18" t="str">
        <f>IF('Table of Allocators'!K4="","",'Table of Allocators'!K4)</f>
        <v>Sch. 15</v>
      </c>
      <c r="L4" s="20" t="str">
        <f>IF('Table of Allocators'!L4="","",'Table of Allocators'!L4)</f>
        <v>Sch. 94</v>
      </c>
      <c r="M4" s="18" t="str">
        <f>IF('Table of Allocators'!M4="","",'Table of Allocators'!M4)</f>
        <v>Sch. 16</v>
      </c>
      <c r="N4" s="18" t="str">
        <f>IF('Table of Allocators'!N4="","",'Table of Allocators'!N4)</f>
        <v>Sch. 85</v>
      </c>
      <c r="O4" s="18" t="str">
        <f>IF('Table of Allocators'!O4="","",'Table of Allocators'!O4)</f>
        <v>Other</v>
      </c>
      <c r="P4" s="18" t="str">
        <f>IF('Table of Allocators'!P4="","",'Table of Allocators'!P4)</f>
        <v>Sch. 3</v>
      </c>
      <c r="Q4" s="18" t="str">
        <f>IF('Table of Allocators'!Q4="","",'Table of Allocators'!Q4)</f>
        <v>Sch. 17</v>
      </c>
      <c r="R4" s="18" t="str">
        <f>IF('Table of Allocators'!R4="","",'Table of Allocators'!R4)</f>
        <v/>
      </c>
      <c r="S4" s="18" t="str">
        <f>IF('Table of Allocators'!S4="","",'Table of Allocators'!S4)</f>
        <v/>
      </c>
      <c r="T4" s="18" t="str">
        <f>IF('Table of Allocators'!T4="","",'Table of Allocators'!T4)</f>
        <v/>
      </c>
      <c r="U4" s="18" t="str">
        <f>IF('Table of Allocators'!U4="","",'Table of Allocators'!U4)</f>
        <v/>
      </c>
      <c r="V4" s="18" t="str">
        <f>IF('Table of Allocators'!V4="","",'Table of Allocators'!V4)</f>
        <v/>
      </c>
      <c r="W4" s="18" t="str">
        <f>IF('Table of Allocators'!W4="","",'Table of Allocators'!W4)</f>
        <v/>
      </c>
      <c r="X4" s="18" t="str">
        <f>IF('Table of Allocators'!X4="","",'Table of Allocators'!X4)</f>
        <v/>
      </c>
    </row>
    <row r="5" spans="1:38" x14ac:dyDescent="0.25">
      <c r="A5" s="19" t="s">
        <v>1</v>
      </c>
      <c r="B5" s="19" t="s">
        <v>2</v>
      </c>
      <c r="C5" s="9" t="s">
        <v>332</v>
      </c>
      <c r="D5" s="9" t="s">
        <v>178</v>
      </c>
      <c r="E5" s="19" t="str">
        <f>[1]Income!D5</f>
        <v>System</v>
      </c>
      <c r="F5" s="19" t="str">
        <f>IF('Table of Allocators'!F5="","",'Table of Allocators'!F5)</f>
        <v>Domestic</v>
      </c>
      <c r="G5" s="19" t="str">
        <f>IF('Table of Allocators'!G5="","",'Table of Allocators'!G5)</f>
        <v>Irrigation</v>
      </c>
      <c r="H5" s="19" t="str">
        <f>IF('Table of Allocators'!H5="","",'Table of Allocators'!H5)</f>
        <v>GS</v>
      </c>
      <c r="I5" s="19" t="str">
        <f>IF('Table of Allocators'!I5="","",'Table of Allocators'!I5)</f>
        <v>LGS</v>
      </c>
      <c r="J5" s="19" t="str">
        <f>IF('Table of Allocators'!J5="","",'Table of Allocators'!J5)</f>
        <v>Industrial</v>
      </c>
      <c r="K5" s="19" t="str">
        <f>IF('Table of Allocators'!K5="","",'Table of Allocators'!K5)</f>
        <v>Lg. Ind.</v>
      </c>
      <c r="L5" s="75" t="str">
        <f>IF('Table of Allocators'!L5="","",'Table of Allocators'!L5)</f>
        <v>New Lg Ld</v>
      </c>
      <c r="M5" s="19" t="str">
        <f>IF('Table of Allocators'!M5="","",'Table of Allocators'!M5)</f>
        <v>Ag. Food</v>
      </c>
      <c r="N5" s="19" t="str">
        <f>IF('Table of Allocators'!N5="","",'Table of Allocators'!N5)</f>
        <v>Ag. Boiler</v>
      </c>
      <c r="O5" s="19" t="str">
        <f>IF('Table of Allocators'!O5="","",'Table of Allocators'!O5)</f>
        <v>(PA)</v>
      </c>
      <c r="P5" s="19" t="str">
        <f>IF('Table of Allocators'!P5="","",'Table of Allocators'!P5)</f>
        <v>St Lts</v>
      </c>
      <c r="Q5" s="19" t="str">
        <f>IF('Table of Allocators'!Q5="","",'Table of Allocators'!Q5)</f>
        <v>Evolving Ind.</v>
      </c>
      <c r="R5" s="19" t="str">
        <f>IF('Table of Allocators'!R5="","",'Table of Allocators'!R5)</f>
        <v>n/a</v>
      </c>
      <c r="S5" s="19" t="str">
        <f>IF('Table of Allocators'!S5="","",'Table of Allocators'!S5)</f>
        <v>n/a</v>
      </c>
      <c r="T5" s="19" t="str">
        <f>IF('Table of Allocators'!T5="","",'Table of Allocators'!T5)</f>
        <v>n/a</v>
      </c>
      <c r="U5" s="19" t="str">
        <f>IF('Table of Allocators'!U5="","",'Table of Allocators'!U5)</f>
        <v>n/a</v>
      </c>
      <c r="V5" s="19" t="str">
        <f>IF('Table of Allocators'!V5="","",'Table of Allocators'!V5)</f>
        <v>n/a</v>
      </c>
      <c r="W5" s="19" t="str">
        <f>IF('Table of Allocators'!W5="","",'Table of Allocators'!W5)</f>
        <v>n/a</v>
      </c>
      <c r="X5" s="19" t="str">
        <f>IF('Table of Allocators'!X5="","",'Table of Allocators'!X5)</f>
        <v>n/a</v>
      </c>
      <c r="AA5" s="3" t="s">
        <v>152</v>
      </c>
      <c r="AL5" s="3" t="s">
        <v>385</v>
      </c>
    </row>
    <row r="6" spans="1:38" x14ac:dyDescent="0.25">
      <c r="A6" s="18" t="s">
        <v>69</v>
      </c>
      <c r="B6" s="18" t="s">
        <v>70</v>
      </c>
      <c r="C6" s="18" t="s">
        <v>71</v>
      </c>
      <c r="D6" s="18" t="s">
        <v>72</v>
      </c>
      <c r="E6" s="18" t="s">
        <v>73</v>
      </c>
      <c r="F6" s="18" t="s">
        <v>74</v>
      </c>
      <c r="G6" s="18" t="s">
        <v>75</v>
      </c>
      <c r="H6" s="18" t="s">
        <v>76</v>
      </c>
      <c r="I6" s="18" t="s">
        <v>77</v>
      </c>
      <c r="J6" s="18" t="s">
        <v>78</v>
      </c>
      <c r="K6" s="18" t="s">
        <v>79</v>
      </c>
      <c r="L6" s="18" t="s">
        <v>80</v>
      </c>
      <c r="M6" s="20" t="s">
        <v>87</v>
      </c>
      <c r="N6" s="20" t="s">
        <v>333</v>
      </c>
      <c r="O6" s="20" t="s">
        <v>334</v>
      </c>
      <c r="P6" s="20" t="s">
        <v>335</v>
      </c>
      <c r="Q6" s="20" t="s">
        <v>336</v>
      </c>
      <c r="R6" s="20" t="s">
        <v>337</v>
      </c>
      <c r="S6" s="20" t="s">
        <v>338</v>
      </c>
      <c r="T6" s="20" t="s">
        <v>339</v>
      </c>
      <c r="U6" s="20" t="s">
        <v>340</v>
      </c>
      <c r="V6" s="20" t="s">
        <v>341</v>
      </c>
      <c r="W6" s="20" t="s">
        <v>342</v>
      </c>
      <c r="X6" s="20" t="s">
        <v>365</v>
      </c>
    </row>
    <row r="8" spans="1:38" s="66" customFormat="1" x14ac:dyDescent="0.25">
      <c r="B8" s="67" t="s">
        <v>384</v>
      </c>
    </row>
    <row r="9" spans="1:38" x14ac:dyDescent="0.25">
      <c r="B9" s="3" t="s">
        <v>396</v>
      </c>
    </row>
    <row r="10" spans="1:38" x14ac:dyDescent="0.25">
      <c r="A10" s="8">
        <v>1</v>
      </c>
      <c r="B10" s="3" t="str">
        <f>"    "&amp;'Class Plant - Elec'!G$5</f>
        <v xml:space="preserve">    Consumer</v>
      </c>
      <c r="C10" s="34" t="s">
        <v>373</v>
      </c>
      <c r="E10" s="63">
        <f>'Class Plant - Elec'!$G$11+'Class Plant - PRP'!$G$11</f>
        <v>0</v>
      </c>
      <c r="F10" s="63">
        <f t="shared" ref="F10:O18" si="0">IFERROR($E10*VLOOKUP($C10,ALLOCATORS,F$1,FALSE),0)</f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ref="P10:X18" si="1">IFERROR($E10*VLOOKUP($C10,ALLOCATORS,P$1,FALSE),0)</f>
        <v>0</v>
      </c>
      <c r="Q10" s="63">
        <f t="shared" si="1"/>
        <v>0</v>
      </c>
      <c r="R10" s="63">
        <f t="shared" si="1"/>
        <v>0</v>
      </c>
      <c r="S10" s="63">
        <f t="shared" si="1"/>
        <v>0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AA10" s="3">
        <f>IF(ROUND(SUM(F10:X10)-E10,0)=0,0,1)</f>
        <v>0</v>
      </c>
      <c r="AL10" s="3">
        <v>6</v>
      </c>
    </row>
    <row r="11" spans="1:38" x14ac:dyDescent="0.25">
      <c r="A11" s="8">
        <f>+A10+1</f>
        <v>2</v>
      </c>
      <c r="B11" s="3" t="str">
        <f>"    "&amp;'Class Plant - Elec'!H$5</f>
        <v xml:space="preserve">    Demand</v>
      </c>
      <c r="C11" s="34" t="s">
        <v>533</v>
      </c>
      <c r="E11" s="63">
        <f>'Class Plant - Elec'!$H$11+'Class Plant - PRP'!$H$11</f>
        <v>197315909.42555994</v>
      </c>
      <c r="F11" s="63">
        <f t="shared" si="0"/>
        <v>52441670.871147566</v>
      </c>
      <c r="G11" s="63">
        <f t="shared" si="0"/>
        <v>22826253.53501473</v>
      </c>
      <c r="H11" s="63">
        <f t="shared" si="0"/>
        <v>32083120.420999289</v>
      </c>
      <c r="I11" s="63">
        <f t="shared" si="0"/>
        <v>10136602.493863501</v>
      </c>
      <c r="J11" s="63">
        <f t="shared" si="0"/>
        <v>17388257.419912111</v>
      </c>
      <c r="K11" s="63">
        <f t="shared" si="0"/>
        <v>45619181.698988773</v>
      </c>
      <c r="L11" s="63">
        <f t="shared" si="0"/>
        <v>3641948.2725927662</v>
      </c>
      <c r="M11" s="63">
        <f t="shared" si="0"/>
        <v>13060023.25426195</v>
      </c>
      <c r="N11" s="63">
        <f t="shared" si="0"/>
        <v>0</v>
      </c>
      <c r="O11" s="63">
        <f t="shared" si="0"/>
        <v>0</v>
      </c>
      <c r="P11" s="63">
        <f t="shared" si="1"/>
        <v>118851.45877925113</v>
      </c>
      <c r="Q11" s="63">
        <f t="shared" si="1"/>
        <v>0</v>
      </c>
      <c r="R11" s="63">
        <f t="shared" si="1"/>
        <v>0</v>
      </c>
      <c r="S11" s="63">
        <f t="shared" si="1"/>
        <v>0</v>
      </c>
      <c r="T11" s="63">
        <f t="shared" si="1"/>
        <v>0</v>
      </c>
      <c r="U11" s="63">
        <f t="shared" si="1"/>
        <v>0</v>
      </c>
      <c r="V11" s="63">
        <f t="shared" si="1"/>
        <v>0</v>
      </c>
      <c r="W11" s="63">
        <f t="shared" si="1"/>
        <v>0</v>
      </c>
      <c r="X11" s="63">
        <f t="shared" si="1"/>
        <v>0</v>
      </c>
      <c r="AA11" s="3">
        <f t="shared" ref="AA11:AA19" si="2">IF(ROUND(SUM(F11:X11)-E11,0)=0,0,1)</f>
        <v>0</v>
      </c>
      <c r="AL11" s="3">
        <f>AL10+1</f>
        <v>7</v>
      </c>
    </row>
    <row r="12" spans="1:38" x14ac:dyDescent="0.25">
      <c r="A12" s="8">
        <f t="shared" ref="A12:A19" si="3">+A11+1</f>
        <v>3</v>
      </c>
      <c r="B12" s="3" t="str">
        <f>"    "&amp;'Class Plant - Elec'!I$5</f>
        <v xml:space="preserve">    Energy</v>
      </c>
      <c r="C12" s="34" t="s">
        <v>369</v>
      </c>
      <c r="E12" s="63">
        <f>'Class Plant - Elec'!$I$11+'Class Plant - PRP'!$I$11</f>
        <v>0</v>
      </c>
      <c r="F12" s="63">
        <f t="shared" si="0"/>
        <v>0</v>
      </c>
      <c r="G12" s="63">
        <f t="shared" si="0"/>
        <v>0</v>
      </c>
      <c r="H12" s="63">
        <f t="shared" si="0"/>
        <v>0</v>
      </c>
      <c r="I12" s="63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0</v>
      </c>
      <c r="M12" s="63">
        <f t="shared" si="0"/>
        <v>0</v>
      </c>
      <c r="N12" s="63">
        <f t="shared" si="0"/>
        <v>0</v>
      </c>
      <c r="O12" s="63">
        <f t="shared" si="0"/>
        <v>0</v>
      </c>
      <c r="P12" s="63">
        <f t="shared" si="1"/>
        <v>0</v>
      </c>
      <c r="Q12" s="63">
        <f t="shared" si="1"/>
        <v>0</v>
      </c>
      <c r="R12" s="63">
        <f t="shared" si="1"/>
        <v>0</v>
      </c>
      <c r="S12" s="63">
        <f t="shared" si="1"/>
        <v>0</v>
      </c>
      <c r="T12" s="63">
        <f t="shared" si="1"/>
        <v>0</v>
      </c>
      <c r="U12" s="63">
        <f t="shared" si="1"/>
        <v>0</v>
      </c>
      <c r="V12" s="63">
        <f t="shared" si="1"/>
        <v>0</v>
      </c>
      <c r="W12" s="63">
        <f t="shared" si="1"/>
        <v>0</v>
      </c>
      <c r="X12" s="63">
        <f t="shared" si="1"/>
        <v>0</v>
      </c>
      <c r="AA12" s="3">
        <f t="shared" si="2"/>
        <v>0</v>
      </c>
      <c r="AL12" s="3">
        <f t="shared" ref="AL12:AL18" si="4">AL11+1</f>
        <v>8</v>
      </c>
    </row>
    <row r="13" spans="1:38" x14ac:dyDescent="0.25">
      <c r="A13" s="8">
        <f t="shared" si="3"/>
        <v>4</v>
      </c>
      <c r="B13" s="3" t="str">
        <f>"    "&amp;'Class Plant - Elec'!J$5</f>
        <v xml:space="preserve">    Revenue</v>
      </c>
      <c r="C13" s="34" t="s">
        <v>91</v>
      </c>
      <c r="E13" s="63">
        <f>'Class Plant - Elec'!$J$11+'Class Plant - PRP'!$J$11</f>
        <v>0</v>
      </c>
      <c r="F13" s="63">
        <f t="shared" si="0"/>
        <v>0</v>
      </c>
      <c r="G13" s="63">
        <f t="shared" si="0"/>
        <v>0</v>
      </c>
      <c r="H13" s="63">
        <f t="shared" si="0"/>
        <v>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 t="shared" si="0"/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P13" s="63">
        <f t="shared" si="1"/>
        <v>0</v>
      </c>
      <c r="Q13" s="63">
        <f t="shared" si="1"/>
        <v>0</v>
      </c>
      <c r="R13" s="63">
        <f t="shared" si="1"/>
        <v>0</v>
      </c>
      <c r="S13" s="63">
        <f t="shared" si="1"/>
        <v>0</v>
      </c>
      <c r="T13" s="63">
        <f t="shared" si="1"/>
        <v>0</v>
      </c>
      <c r="U13" s="63">
        <f t="shared" si="1"/>
        <v>0</v>
      </c>
      <c r="V13" s="63">
        <f t="shared" si="1"/>
        <v>0</v>
      </c>
      <c r="W13" s="63">
        <f t="shared" si="1"/>
        <v>0</v>
      </c>
      <c r="X13" s="63">
        <f t="shared" si="1"/>
        <v>0</v>
      </c>
      <c r="AA13" s="3">
        <f t="shared" si="2"/>
        <v>0</v>
      </c>
      <c r="AL13" s="3">
        <f t="shared" si="4"/>
        <v>9</v>
      </c>
    </row>
    <row r="14" spans="1:38" x14ac:dyDescent="0.25">
      <c r="A14" s="8">
        <f t="shared" si="3"/>
        <v>5</v>
      </c>
      <c r="B14" s="3" t="str">
        <f>"    "&amp;'Class Plant - Elec'!K$5</f>
        <v xml:space="preserve">    Lights</v>
      </c>
      <c r="C14" s="34" t="s">
        <v>577</v>
      </c>
      <c r="E14" s="63">
        <f>'Class Plant - Elec'!$K$11+'Class Plant - PRP'!$K$11</f>
        <v>0</v>
      </c>
      <c r="F14" s="63">
        <f t="shared" si="0"/>
        <v>0</v>
      </c>
      <c r="G14" s="63">
        <f t="shared" si="0"/>
        <v>0</v>
      </c>
      <c r="H14" s="63">
        <f t="shared" si="0"/>
        <v>0</v>
      </c>
      <c r="I14" s="63">
        <f t="shared" si="0"/>
        <v>0</v>
      </c>
      <c r="J14" s="63">
        <f t="shared" si="0"/>
        <v>0</v>
      </c>
      <c r="K14" s="63">
        <f t="shared" si="0"/>
        <v>0</v>
      </c>
      <c r="L14" s="63">
        <f t="shared" si="0"/>
        <v>0</v>
      </c>
      <c r="M14" s="63">
        <f t="shared" si="0"/>
        <v>0</v>
      </c>
      <c r="N14" s="63">
        <f t="shared" si="0"/>
        <v>0</v>
      </c>
      <c r="O14" s="63">
        <f t="shared" si="0"/>
        <v>0</v>
      </c>
      <c r="P14" s="63">
        <f t="shared" si="1"/>
        <v>0</v>
      </c>
      <c r="Q14" s="63">
        <f t="shared" si="1"/>
        <v>0</v>
      </c>
      <c r="R14" s="63">
        <f t="shared" si="1"/>
        <v>0</v>
      </c>
      <c r="S14" s="63">
        <f t="shared" si="1"/>
        <v>0</v>
      </c>
      <c r="T14" s="63">
        <f t="shared" si="1"/>
        <v>0</v>
      </c>
      <c r="U14" s="63">
        <f t="shared" si="1"/>
        <v>0</v>
      </c>
      <c r="V14" s="63">
        <f t="shared" si="1"/>
        <v>0</v>
      </c>
      <c r="W14" s="63">
        <f t="shared" si="1"/>
        <v>0</v>
      </c>
      <c r="X14" s="63">
        <f t="shared" si="1"/>
        <v>0</v>
      </c>
      <c r="AA14" s="3">
        <f t="shared" si="2"/>
        <v>0</v>
      </c>
      <c r="AL14" s="3">
        <f t="shared" si="4"/>
        <v>10</v>
      </c>
    </row>
    <row r="15" spans="1:38" x14ac:dyDescent="0.25">
      <c r="A15" s="8">
        <f t="shared" si="3"/>
        <v>6</v>
      </c>
      <c r="B15" s="3" t="str">
        <f>"    "&amp;'Class Plant - Elec'!L$5</f>
        <v xml:space="preserve">    na</v>
      </c>
      <c r="C15" s="34" t="s">
        <v>373</v>
      </c>
      <c r="E15" s="63">
        <f>'Class Plant - Elec'!$L$11+'Class Plant - PRP'!$L$11</f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0</v>
      </c>
      <c r="O15" s="63">
        <f t="shared" si="0"/>
        <v>0</v>
      </c>
      <c r="P15" s="63">
        <f t="shared" si="1"/>
        <v>0</v>
      </c>
      <c r="Q15" s="63">
        <f t="shared" si="1"/>
        <v>0</v>
      </c>
      <c r="R15" s="63">
        <f t="shared" si="1"/>
        <v>0</v>
      </c>
      <c r="S15" s="63">
        <f t="shared" si="1"/>
        <v>0</v>
      </c>
      <c r="T15" s="63">
        <f t="shared" si="1"/>
        <v>0</v>
      </c>
      <c r="U15" s="63">
        <f t="shared" si="1"/>
        <v>0</v>
      </c>
      <c r="V15" s="63">
        <f t="shared" si="1"/>
        <v>0</v>
      </c>
      <c r="W15" s="63">
        <f t="shared" si="1"/>
        <v>0</v>
      </c>
      <c r="X15" s="63">
        <f t="shared" si="1"/>
        <v>0</v>
      </c>
      <c r="AA15" s="3">
        <f t="shared" si="2"/>
        <v>0</v>
      </c>
      <c r="AL15" s="3">
        <f t="shared" si="4"/>
        <v>11</v>
      </c>
    </row>
    <row r="16" spans="1:38" x14ac:dyDescent="0.25">
      <c r="A16" s="8">
        <f t="shared" si="3"/>
        <v>7</v>
      </c>
      <c r="B16" s="3" t="str">
        <f>"    "&amp;'Class Plant - Elec'!M$5</f>
        <v xml:space="preserve">    na</v>
      </c>
      <c r="C16" s="34" t="s">
        <v>373</v>
      </c>
      <c r="E16" s="63">
        <f>'Class Plant - Elec'!$M$11+'Class Plant - PRP'!$M$11</f>
        <v>0</v>
      </c>
      <c r="F16" s="63">
        <f t="shared" si="0"/>
        <v>0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  <c r="M16" s="63">
        <f t="shared" si="0"/>
        <v>0</v>
      </c>
      <c r="N16" s="63">
        <f t="shared" si="0"/>
        <v>0</v>
      </c>
      <c r="O16" s="63">
        <f t="shared" si="0"/>
        <v>0</v>
      </c>
      <c r="P16" s="63">
        <f t="shared" si="1"/>
        <v>0</v>
      </c>
      <c r="Q16" s="63">
        <f t="shared" si="1"/>
        <v>0</v>
      </c>
      <c r="R16" s="63">
        <f t="shared" si="1"/>
        <v>0</v>
      </c>
      <c r="S16" s="63">
        <f t="shared" si="1"/>
        <v>0</v>
      </c>
      <c r="T16" s="63">
        <f t="shared" si="1"/>
        <v>0</v>
      </c>
      <c r="U16" s="63">
        <f t="shared" si="1"/>
        <v>0</v>
      </c>
      <c r="V16" s="63">
        <f t="shared" si="1"/>
        <v>0</v>
      </c>
      <c r="W16" s="63">
        <f t="shared" si="1"/>
        <v>0</v>
      </c>
      <c r="X16" s="63">
        <f t="shared" si="1"/>
        <v>0</v>
      </c>
      <c r="AA16" s="3">
        <f t="shared" si="2"/>
        <v>0</v>
      </c>
      <c r="AL16" s="3">
        <f t="shared" si="4"/>
        <v>12</v>
      </c>
    </row>
    <row r="17" spans="1:38" x14ac:dyDescent="0.25">
      <c r="A17" s="8">
        <f t="shared" si="3"/>
        <v>8</v>
      </c>
      <c r="B17" s="3" t="str">
        <f>"    "&amp;'Class Plant - Elec'!N$5</f>
        <v xml:space="preserve">    na</v>
      </c>
      <c r="C17" s="34" t="s">
        <v>373</v>
      </c>
      <c r="E17" s="63">
        <f>'Class Plant - Elec'!$N$11+'Class Plant - PRP'!$N$11</f>
        <v>0</v>
      </c>
      <c r="F17" s="63">
        <f t="shared" si="0"/>
        <v>0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0</v>
      </c>
      <c r="K17" s="63">
        <f t="shared" si="0"/>
        <v>0</v>
      </c>
      <c r="L17" s="63">
        <f t="shared" si="0"/>
        <v>0</v>
      </c>
      <c r="M17" s="63">
        <f t="shared" si="0"/>
        <v>0</v>
      </c>
      <c r="N17" s="63">
        <f t="shared" si="0"/>
        <v>0</v>
      </c>
      <c r="O17" s="63">
        <f t="shared" si="0"/>
        <v>0</v>
      </c>
      <c r="P17" s="63">
        <f t="shared" si="1"/>
        <v>0</v>
      </c>
      <c r="Q17" s="63">
        <f t="shared" si="1"/>
        <v>0</v>
      </c>
      <c r="R17" s="63">
        <f t="shared" si="1"/>
        <v>0</v>
      </c>
      <c r="S17" s="63">
        <f t="shared" si="1"/>
        <v>0</v>
      </c>
      <c r="T17" s="63">
        <f t="shared" si="1"/>
        <v>0</v>
      </c>
      <c r="U17" s="63">
        <f t="shared" si="1"/>
        <v>0</v>
      </c>
      <c r="V17" s="63">
        <f t="shared" si="1"/>
        <v>0</v>
      </c>
      <c r="W17" s="63">
        <f t="shared" si="1"/>
        <v>0</v>
      </c>
      <c r="X17" s="63">
        <f t="shared" si="1"/>
        <v>0</v>
      </c>
      <c r="AA17" s="3">
        <f t="shared" si="2"/>
        <v>0</v>
      </c>
      <c r="AL17" s="3">
        <f t="shared" si="4"/>
        <v>13</v>
      </c>
    </row>
    <row r="18" spans="1:38" x14ac:dyDescent="0.25">
      <c r="A18" s="8">
        <f t="shared" si="3"/>
        <v>9</v>
      </c>
      <c r="B18" s="3" t="str">
        <f>"    "&amp;'Class Plant - Elec'!O$5</f>
        <v xml:space="preserve">    na</v>
      </c>
      <c r="C18" s="34" t="s">
        <v>373</v>
      </c>
      <c r="E18" s="69">
        <f>'Class Plant - Elec'!$O$11+'Class Plant - PRP'!$O$11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  <c r="J18" s="69">
        <f t="shared" si="0"/>
        <v>0</v>
      </c>
      <c r="K18" s="69">
        <f t="shared" si="0"/>
        <v>0</v>
      </c>
      <c r="L18" s="69">
        <f t="shared" si="0"/>
        <v>0</v>
      </c>
      <c r="M18" s="69">
        <f t="shared" si="0"/>
        <v>0</v>
      </c>
      <c r="N18" s="69">
        <f t="shared" si="0"/>
        <v>0</v>
      </c>
      <c r="O18" s="69">
        <f t="shared" si="0"/>
        <v>0</v>
      </c>
      <c r="P18" s="69">
        <f t="shared" si="1"/>
        <v>0</v>
      </c>
      <c r="Q18" s="69">
        <f t="shared" si="1"/>
        <v>0</v>
      </c>
      <c r="R18" s="69">
        <f t="shared" si="1"/>
        <v>0</v>
      </c>
      <c r="S18" s="69">
        <f t="shared" si="1"/>
        <v>0</v>
      </c>
      <c r="T18" s="69">
        <f t="shared" si="1"/>
        <v>0</v>
      </c>
      <c r="U18" s="69">
        <f t="shared" si="1"/>
        <v>0</v>
      </c>
      <c r="V18" s="69">
        <f t="shared" si="1"/>
        <v>0</v>
      </c>
      <c r="W18" s="69">
        <f t="shared" si="1"/>
        <v>0</v>
      </c>
      <c r="X18" s="69">
        <f t="shared" si="1"/>
        <v>0</v>
      </c>
      <c r="AA18" s="3">
        <f t="shared" si="2"/>
        <v>0</v>
      </c>
      <c r="AL18" s="3">
        <f t="shared" si="4"/>
        <v>14</v>
      </c>
    </row>
    <row r="19" spans="1:38" s="66" customFormat="1" x14ac:dyDescent="0.25">
      <c r="A19" s="71">
        <f t="shared" si="3"/>
        <v>10</v>
      </c>
      <c r="B19" s="67" t="s">
        <v>396</v>
      </c>
      <c r="C19" s="67"/>
      <c r="D19" s="67"/>
      <c r="E19" s="70">
        <f>SUM(E10:E18)</f>
        <v>197315909.42555994</v>
      </c>
      <c r="F19" s="70">
        <f t="shared" ref="F19:X19" si="5">SUM(F10:F18)</f>
        <v>52441670.871147566</v>
      </c>
      <c r="G19" s="70">
        <f t="shared" si="5"/>
        <v>22826253.53501473</v>
      </c>
      <c r="H19" s="70">
        <f t="shared" si="5"/>
        <v>32083120.420999289</v>
      </c>
      <c r="I19" s="70">
        <f t="shared" si="5"/>
        <v>10136602.493863501</v>
      </c>
      <c r="J19" s="70">
        <f t="shared" si="5"/>
        <v>17388257.419912111</v>
      </c>
      <c r="K19" s="70">
        <f t="shared" si="5"/>
        <v>45619181.698988773</v>
      </c>
      <c r="L19" s="70">
        <f t="shared" si="5"/>
        <v>3641948.2725927662</v>
      </c>
      <c r="M19" s="70">
        <f t="shared" si="5"/>
        <v>13060023.25426195</v>
      </c>
      <c r="N19" s="70">
        <f t="shared" si="5"/>
        <v>0</v>
      </c>
      <c r="O19" s="70">
        <f t="shared" si="5"/>
        <v>0</v>
      </c>
      <c r="P19" s="70">
        <f t="shared" si="5"/>
        <v>118851.45877925113</v>
      </c>
      <c r="Q19" s="70">
        <f t="shared" si="5"/>
        <v>0</v>
      </c>
      <c r="R19" s="70">
        <f t="shared" si="5"/>
        <v>0</v>
      </c>
      <c r="S19" s="70">
        <f t="shared" si="5"/>
        <v>0</v>
      </c>
      <c r="T19" s="70">
        <f t="shared" si="5"/>
        <v>0</v>
      </c>
      <c r="U19" s="70">
        <f t="shared" si="5"/>
        <v>0</v>
      </c>
      <c r="V19" s="70">
        <f t="shared" si="5"/>
        <v>0</v>
      </c>
      <c r="W19" s="70">
        <f t="shared" si="5"/>
        <v>0</v>
      </c>
      <c r="X19" s="70">
        <f t="shared" si="5"/>
        <v>0</v>
      </c>
      <c r="AA19" s="66">
        <f t="shared" si="2"/>
        <v>0</v>
      </c>
    </row>
    <row r="20" spans="1:38" x14ac:dyDescent="0.25">
      <c r="A20" s="8"/>
    </row>
    <row r="21" spans="1:38" x14ac:dyDescent="0.25">
      <c r="A21" s="8"/>
    </row>
    <row r="22" spans="1:38" s="66" customFormat="1" x14ac:dyDescent="0.25">
      <c r="A22" s="71"/>
      <c r="B22" s="67" t="s">
        <v>395</v>
      </c>
    </row>
    <row r="23" spans="1:38" x14ac:dyDescent="0.25">
      <c r="A23" s="8"/>
      <c r="B23" s="3" t="s">
        <v>19</v>
      </c>
    </row>
    <row r="24" spans="1:38" x14ac:dyDescent="0.25">
      <c r="A24" s="8">
        <f>+A19+1</f>
        <v>11</v>
      </c>
      <c r="B24" s="3" t="str">
        <f>B10</f>
        <v xml:space="preserve">    Consumer</v>
      </c>
      <c r="C24" s="34" t="s">
        <v>373</v>
      </c>
      <c r="E24" s="63">
        <f>'Class Plant - Elec'!$G$22+'Class Plant - PRP'!$G$22</f>
        <v>0</v>
      </c>
      <c r="F24" s="63">
        <f t="shared" ref="F24:O32" si="6">IFERROR($E24*VLOOKUP($C24,ALLOCATORS,F$1,FALSE),0)</f>
        <v>0</v>
      </c>
      <c r="G24" s="63">
        <f t="shared" si="6"/>
        <v>0</v>
      </c>
      <c r="H24" s="63">
        <f t="shared" si="6"/>
        <v>0</v>
      </c>
      <c r="I24" s="63">
        <f t="shared" si="6"/>
        <v>0</v>
      </c>
      <c r="J24" s="63">
        <f t="shared" si="6"/>
        <v>0</v>
      </c>
      <c r="K24" s="63">
        <f t="shared" si="6"/>
        <v>0</v>
      </c>
      <c r="L24" s="63">
        <f t="shared" si="6"/>
        <v>0</v>
      </c>
      <c r="M24" s="63">
        <f t="shared" si="6"/>
        <v>0</v>
      </c>
      <c r="N24" s="63">
        <f t="shared" si="6"/>
        <v>0</v>
      </c>
      <c r="O24" s="63">
        <f t="shared" si="6"/>
        <v>0</v>
      </c>
      <c r="P24" s="63">
        <f t="shared" ref="P24:X32" si="7">IFERROR($E24*VLOOKUP($C24,ALLOCATORS,P$1,FALSE),0)</f>
        <v>0</v>
      </c>
      <c r="Q24" s="63">
        <f t="shared" si="7"/>
        <v>0</v>
      </c>
      <c r="R24" s="63">
        <f t="shared" si="7"/>
        <v>0</v>
      </c>
      <c r="S24" s="63">
        <f t="shared" si="7"/>
        <v>0</v>
      </c>
      <c r="T24" s="63">
        <f t="shared" si="7"/>
        <v>0</v>
      </c>
      <c r="U24" s="63">
        <f t="shared" si="7"/>
        <v>0</v>
      </c>
      <c r="V24" s="63">
        <f t="shared" si="7"/>
        <v>0</v>
      </c>
      <c r="W24" s="63">
        <f t="shared" si="7"/>
        <v>0</v>
      </c>
      <c r="X24" s="63">
        <f t="shared" si="7"/>
        <v>0</v>
      </c>
      <c r="AA24" s="3">
        <f t="shared" ref="AA24:AA33" si="8">IF(ROUND(SUM(F24:X24)-E24,0)=0,0,1)</f>
        <v>0</v>
      </c>
    </row>
    <row r="25" spans="1:38" x14ac:dyDescent="0.25">
      <c r="A25" s="8">
        <f>+A24+1</f>
        <v>12</v>
      </c>
      <c r="B25" s="3" t="str">
        <f t="shared" ref="B25:B31" si="9">B11</f>
        <v xml:space="preserve">    Demand</v>
      </c>
      <c r="C25" s="34" t="s">
        <v>533</v>
      </c>
      <c r="E25" s="63">
        <f>'Class Plant - Elec'!$H$22+'Class Plant - PRP'!$H$22</f>
        <v>1424459120.5899999</v>
      </c>
      <c r="F25" s="63">
        <f t="shared" si="6"/>
        <v>378585875.76065189</v>
      </c>
      <c r="G25" s="63">
        <f t="shared" si="6"/>
        <v>164786839.19361404</v>
      </c>
      <c r="H25" s="63">
        <f t="shared" si="6"/>
        <v>231613829.99337447</v>
      </c>
      <c r="I25" s="63">
        <f t="shared" si="6"/>
        <v>73177960.744349286</v>
      </c>
      <c r="J25" s="63">
        <f t="shared" si="6"/>
        <v>125528964.92264315</v>
      </c>
      <c r="K25" s="63">
        <f t="shared" si="6"/>
        <v>329333096.52606875</v>
      </c>
      <c r="L25" s="63">
        <f t="shared" si="6"/>
        <v>26291881.119545154</v>
      </c>
      <c r="M25" s="63">
        <f t="shared" si="6"/>
        <v>94282662.223287851</v>
      </c>
      <c r="N25" s="63">
        <f t="shared" si="6"/>
        <v>0</v>
      </c>
      <c r="O25" s="63">
        <f t="shared" si="6"/>
        <v>0</v>
      </c>
      <c r="P25" s="63">
        <f t="shared" si="7"/>
        <v>858010.10646534315</v>
      </c>
      <c r="Q25" s="63">
        <f t="shared" si="7"/>
        <v>0</v>
      </c>
      <c r="R25" s="63">
        <f t="shared" si="7"/>
        <v>0</v>
      </c>
      <c r="S25" s="63">
        <f t="shared" si="7"/>
        <v>0</v>
      </c>
      <c r="T25" s="63">
        <f t="shared" si="7"/>
        <v>0</v>
      </c>
      <c r="U25" s="63">
        <f t="shared" si="7"/>
        <v>0</v>
      </c>
      <c r="V25" s="63">
        <f t="shared" si="7"/>
        <v>0</v>
      </c>
      <c r="W25" s="63">
        <f t="shared" si="7"/>
        <v>0</v>
      </c>
      <c r="X25" s="63">
        <f t="shared" si="7"/>
        <v>0</v>
      </c>
      <c r="AA25" s="3">
        <f t="shared" si="8"/>
        <v>0</v>
      </c>
    </row>
    <row r="26" spans="1:38" x14ac:dyDescent="0.25">
      <c r="A26" s="8">
        <f t="shared" ref="A26:A33" si="10">+A25+1</f>
        <v>13</v>
      </c>
      <c r="B26" s="3" t="str">
        <f t="shared" si="9"/>
        <v xml:space="preserve">    Energy</v>
      </c>
      <c r="C26" s="34" t="s">
        <v>369</v>
      </c>
      <c r="E26" s="63">
        <f>'Class Plant - Elec'!$I$22+'Class Plant - PRP'!$I$22</f>
        <v>0</v>
      </c>
      <c r="F26" s="63">
        <f t="shared" si="6"/>
        <v>0</v>
      </c>
      <c r="G26" s="63">
        <f t="shared" si="6"/>
        <v>0</v>
      </c>
      <c r="H26" s="63">
        <f t="shared" si="6"/>
        <v>0</v>
      </c>
      <c r="I26" s="63">
        <f t="shared" si="6"/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3">
        <f t="shared" si="6"/>
        <v>0</v>
      </c>
      <c r="O26" s="63">
        <f t="shared" si="6"/>
        <v>0</v>
      </c>
      <c r="P26" s="63">
        <f t="shared" si="7"/>
        <v>0</v>
      </c>
      <c r="Q26" s="63">
        <f t="shared" si="7"/>
        <v>0</v>
      </c>
      <c r="R26" s="63">
        <f t="shared" si="7"/>
        <v>0</v>
      </c>
      <c r="S26" s="63">
        <f t="shared" si="7"/>
        <v>0</v>
      </c>
      <c r="T26" s="63">
        <f t="shared" si="7"/>
        <v>0</v>
      </c>
      <c r="U26" s="63">
        <f t="shared" si="7"/>
        <v>0</v>
      </c>
      <c r="V26" s="63">
        <f t="shared" si="7"/>
        <v>0</v>
      </c>
      <c r="W26" s="63">
        <f t="shared" si="7"/>
        <v>0</v>
      </c>
      <c r="X26" s="63">
        <f t="shared" si="7"/>
        <v>0</v>
      </c>
      <c r="AA26" s="3">
        <f t="shared" si="8"/>
        <v>0</v>
      </c>
    </row>
    <row r="27" spans="1:38" x14ac:dyDescent="0.25">
      <c r="A27" s="8">
        <f t="shared" si="10"/>
        <v>14</v>
      </c>
      <c r="B27" s="3" t="str">
        <f t="shared" si="9"/>
        <v xml:space="preserve">    Revenue</v>
      </c>
      <c r="C27" s="34" t="s">
        <v>91</v>
      </c>
      <c r="E27" s="63">
        <f>'Class Plant - Elec'!$J$22+'Class Plant - PRP'!$J$22</f>
        <v>0</v>
      </c>
      <c r="F27" s="63">
        <f t="shared" si="6"/>
        <v>0</v>
      </c>
      <c r="G27" s="63">
        <f t="shared" si="6"/>
        <v>0</v>
      </c>
      <c r="H27" s="63">
        <f t="shared" si="6"/>
        <v>0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7"/>
        <v>0</v>
      </c>
      <c r="Q27" s="63">
        <f t="shared" si="7"/>
        <v>0</v>
      </c>
      <c r="R27" s="63">
        <f t="shared" si="7"/>
        <v>0</v>
      </c>
      <c r="S27" s="63">
        <f t="shared" si="7"/>
        <v>0</v>
      </c>
      <c r="T27" s="63">
        <f t="shared" si="7"/>
        <v>0</v>
      </c>
      <c r="U27" s="63">
        <f t="shared" si="7"/>
        <v>0</v>
      </c>
      <c r="V27" s="63">
        <f t="shared" si="7"/>
        <v>0</v>
      </c>
      <c r="W27" s="63">
        <f t="shared" si="7"/>
        <v>0</v>
      </c>
      <c r="X27" s="63">
        <f t="shared" si="7"/>
        <v>0</v>
      </c>
      <c r="AA27" s="3">
        <f t="shared" si="8"/>
        <v>0</v>
      </c>
    </row>
    <row r="28" spans="1:38" x14ac:dyDescent="0.25">
      <c r="A28" s="8">
        <f t="shared" si="10"/>
        <v>15</v>
      </c>
      <c r="B28" s="3" t="str">
        <f t="shared" si="9"/>
        <v xml:space="preserve">    Lights</v>
      </c>
      <c r="C28" s="34" t="s">
        <v>577</v>
      </c>
      <c r="E28" s="63">
        <f>'Class Plant - Elec'!$K$22+'Class Plant - PRP'!$K$22</f>
        <v>0</v>
      </c>
      <c r="F28" s="63">
        <f t="shared" si="6"/>
        <v>0</v>
      </c>
      <c r="G28" s="63">
        <f t="shared" si="6"/>
        <v>0</v>
      </c>
      <c r="H28" s="63">
        <f t="shared" si="6"/>
        <v>0</v>
      </c>
      <c r="I28" s="63">
        <f t="shared" si="6"/>
        <v>0</v>
      </c>
      <c r="J28" s="63">
        <f t="shared" si="6"/>
        <v>0</v>
      </c>
      <c r="K28" s="63">
        <f t="shared" si="6"/>
        <v>0</v>
      </c>
      <c r="L28" s="63">
        <f t="shared" si="6"/>
        <v>0</v>
      </c>
      <c r="M28" s="63">
        <f t="shared" si="6"/>
        <v>0</v>
      </c>
      <c r="N28" s="63">
        <f t="shared" si="6"/>
        <v>0</v>
      </c>
      <c r="O28" s="63">
        <f t="shared" si="6"/>
        <v>0</v>
      </c>
      <c r="P28" s="63">
        <f t="shared" si="7"/>
        <v>0</v>
      </c>
      <c r="Q28" s="63">
        <f t="shared" si="7"/>
        <v>0</v>
      </c>
      <c r="R28" s="63">
        <f t="shared" si="7"/>
        <v>0</v>
      </c>
      <c r="S28" s="63">
        <f t="shared" si="7"/>
        <v>0</v>
      </c>
      <c r="T28" s="63">
        <f t="shared" si="7"/>
        <v>0</v>
      </c>
      <c r="U28" s="63">
        <f t="shared" si="7"/>
        <v>0</v>
      </c>
      <c r="V28" s="63">
        <f t="shared" si="7"/>
        <v>0</v>
      </c>
      <c r="W28" s="63">
        <f t="shared" si="7"/>
        <v>0</v>
      </c>
      <c r="X28" s="63">
        <f t="shared" si="7"/>
        <v>0</v>
      </c>
      <c r="AA28" s="3">
        <f t="shared" si="8"/>
        <v>0</v>
      </c>
    </row>
    <row r="29" spans="1:38" x14ac:dyDescent="0.25">
      <c r="A29" s="8">
        <f t="shared" si="10"/>
        <v>16</v>
      </c>
      <c r="B29" s="3" t="str">
        <f t="shared" si="9"/>
        <v xml:space="preserve">    na</v>
      </c>
      <c r="C29" s="34" t="s">
        <v>373</v>
      </c>
      <c r="E29" s="63">
        <f>'Class Plant - Elec'!$L$22+'Class Plant - PRP'!$L$22</f>
        <v>0</v>
      </c>
      <c r="F29" s="63">
        <f t="shared" si="6"/>
        <v>0</v>
      </c>
      <c r="G29" s="63">
        <f t="shared" si="6"/>
        <v>0</v>
      </c>
      <c r="H29" s="63">
        <f t="shared" si="6"/>
        <v>0</v>
      </c>
      <c r="I29" s="63">
        <f t="shared" si="6"/>
        <v>0</v>
      </c>
      <c r="J29" s="63">
        <f t="shared" si="6"/>
        <v>0</v>
      </c>
      <c r="K29" s="63">
        <f t="shared" si="6"/>
        <v>0</v>
      </c>
      <c r="L29" s="63">
        <f t="shared" si="6"/>
        <v>0</v>
      </c>
      <c r="M29" s="63">
        <f t="shared" si="6"/>
        <v>0</v>
      </c>
      <c r="N29" s="63">
        <f t="shared" si="6"/>
        <v>0</v>
      </c>
      <c r="O29" s="63">
        <f t="shared" si="6"/>
        <v>0</v>
      </c>
      <c r="P29" s="63">
        <f t="shared" si="7"/>
        <v>0</v>
      </c>
      <c r="Q29" s="63">
        <f t="shared" si="7"/>
        <v>0</v>
      </c>
      <c r="R29" s="63">
        <f t="shared" si="7"/>
        <v>0</v>
      </c>
      <c r="S29" s="63">
        <f t="shared" si="7"/>
        <v>0</v>
      </c>
      <c r="T29" s="63">
        <f t="shared" si="7"/>
        <v>0</v>
      </c>
      <c r="U29" s="63">
        <f t="shared" si="7"/>
        <v>0</v>
      </c>
      <c r="V29" s="63">
        <f t="shared" si="7"/>
        <v>0</v>
      </c>
      <c r="W29" s="63">
        <f t="shared" si="7"/>
        <v>0</v>
      </c>
      <c r="X29" s="63">
        <f t="shared" si="7"/>
        <v>0</v>
      </c>
      <c r="AA29" s="3">
        <f t="shared" si="8"/>
        <v>0</v>
      </c>
    </row>
    <row r="30" spans="1:38" x14ac:dyDescent="0.25">
      <c r="A30" s="8">
        <f t="shared" si="10"/>
        <v>17</v>
      </c>
      <c r="B30" s="3" t="str">
        <f t="shared" si="9"/>
        <v xml:space="preserve">    na</v>
      </c>
      <c r="C30" s="34" t="s">
        <v>373</v>
      </c>
      <c r="E30" s="63">
        <f>'Class Plant - Elec'!$M$22+'Class Plant - PRP'!$M$22</f>
        <v>0</v>
      </c>
      <c r="F30" s="63">
        <f t="shared" si="6"/>
        <v>0</v>
      </c>
      <c r="G30" s="63">
        <f t="shared" si="6"/>
        <v>0</v>
      </c>
      <c r="H30" s="63">
        <f t="shared" si="6"/>
        <v>0</v>
      </c>
      <c r="I30" s="63">
        <f t="shared" si="6"/>
        <v>0</v>
      </c>
      <c r="J30" s="63">
        <f t="shared" si="6"/>
        <v>0</v>
      </c>
      <c r="K30" s="63">
        <f t="shared" si="6"/>
        <v>0</v>
      </c>
      <c r="L30" s="63">
        <f t="shared" si="6"/>
        <v>0</v>
      </c>
      <c r="M30" s="63">
        <f t="shared" si="6"/>
        <v>0</v>
      </c>
      <c r="N30" s="63">
        <f t="shared" si="6"/>
        <v>0</v>
      </c>
      <c r="O30" s="63">
        <f t="shared" si="6"/>
        <v>0</v>
      </c>
      <c r="P30" s="63">
        <f t="shared" si="7"/>
        <v>0</v>
      </c>
      <c r="Q30" s="63">
        <f t="shared" si="7"/>
        <v>0</v>
      </c>
      <c r="R30" s="63">
        <f t="shared" si="7"/>
        <v>0</v>
      </c>
      <c r="S30" s="63">
        <f t="shared" si="7"/>
        <v>0</v>
      </c>
      <c r="T30" s="63">
        <f t="shared" si="7"/>
        <v>0</v>
      </c>
      <c r="U30" s="63">
        <f t="shared" si="7"/>
        <v>0</v>
      </c>
      <c r="V30" s="63">
        <f t="shared" si="7"/>
        <v>0</v>
      </c>
      <c r="W30" s="63">
        <f t="shared" si="7"/>
        <v>0</v>
      </c>
      <c r="X30" s="63">
        <f t="shared" si="7"/>
        <v>0</v>
      </c>
      <c r="AA30" s="3">
        <f t="shared" si="8"/>
        <v>0</v>
      </c>
    </row>
    <row r="31" spans="1:38" x14ac:dyDescent="0.25">
      <c r="A31" s="8">
        <f t="shared" si="10"/>
        <v>18</v>
      </c>
      <c r="B31" s="3" t="str">
        <f t="shared" si="9"/>
        <v xml:space="preserve">    na</v>
      </c>
      <c r="C31" s="34" t="s">
        <v>373</v>
      </c>
      <c r="E31" s="63">
        <f>'Class Plant - Elec'!$N$22+'Class Plant - PRP'!$N$22</f>
        <v>0</v>
      </c>
      <c r="F31" s="63">
        <f t="shared" si="6"/>
        <v>0</v>
      </c>
      <c r="G31" s="63">
        <f t="shared" si="6"/>
        <v>0</v>
      </c>
      <c r="H31" s="63">
        <f t="shared" si="6"/>
        <v>0</v>
      </c>
      <c r="I31" s="63">
        <f t="shared" si="6"/>
        <v>0</v>
      </c>
      <c r="J31" s="63">
        <f t="shared" si="6"/>
        <v>0</v>
      </c>
      <c r="K31" s="63">
        <f t="shared" si="6"/>
        <v>0</v>
      </c>
      <c r="L31" s="63">
        <f t="shared" si="6"/>
        <v>0</v>
      </c>
      <c r="M31" s="63">
        <f t="shared" si="6"/>
        <v>0</v>
      </c>
      <c r="N31" s="63">
        <f t="shared" si="6"/>
        <v>0</v>
      </c>
      <c r="O31" s="63">
        <f t="shared" si="6"/>
        <v>0</v>
      </c>
      <c r="P31" s="63">
        <f t="shared" si="7"/>
        <v>0</v>
      </c>
      <c r="Q31" s="63">
        <f t="shared" si="7"/>
        <v>0</v>
      </c>
      <c r="R31" s="63">
        <f t="shared" si="7"/>
        <v>0</v>
      </c>
      <c r="S31" s="63">
        <f t="shared" si="7"/>
        <v>0</v>
      </c>
      <c r="T31" s="63">
        <f t="shared" si="7"/>
        <v>0</v>
      </c>
      <c r="U31" s="63">
        <f t="shared" si="7"/>
        <v>0</v>
      </c>
      <c r="V31" s="63">
        <f t="shared" si="7"/>
        <v>0</v>
      </c>
      <c r="W31" s="63">
        <f t="shared" si="7"/>
        <v>0</v>
      </c>
      <c r="X31" s="63">
        <f t="shared" si="7"/>
        <v>0</v>
      </c>
      <c r="AA31" s="3">
        <f t="shared" si="8"/>
        <v>0</v>
      </c>
    </row>
    <row r="32" spans="1:38" x14ac:dyDescent="0.25">
      <c r="A32" s="8">
        <f t="shared" si="10"/>
        <v>19</v>
      </c>
      <c r="B32" s="3" t="str">
        <f>B18</f>
        <v xml:space="preserve">    na</v>
      </c>
      <c r="C32" s="34" t="s">
        <v>373</v>
      </c>
      <c r="E32" s="69">
        <f>'Class Plant - Elec'!$O$22+'Class Plant - PRP'!$O$22</f>
        <v>0</v>
      </c>
      <c r="F32" s="69">
        <f t="shared" si="6"/>
        <v>0</v>
      </c>
      <c r="G32" s="69">
        <f t="shared" si="6"/>
        <v>0</v>
      </c>
      <c r="H32" s="69">
        <f t="shared" si="6"/>
        <v>0</v>
      </c>
      <c r="I32" s="69">
        <f t="shared" si="6"/>
        <v>0</v>
      </c>
      <c r="J32" s="69">
        <f t="shared" si="6"/>
        <v>0</v>
      </c>
      <c r="K32" s="69">
        <f t="shared" si="6"/>
        <v>0</v>
      </c>
      <c r="L32" s="69">
        <f t="shared" si="6"/>
        <v>0</v>
      </c>
      <c r="M32" s="69">
        <f t="shared" si="6"/>
        <v>0</v>
      </c>
      <c r="N32" s="69">
        <f t="shared" si="6"/>
        <v>0</v>
      </c>
      <c r="O32" s="69">
        <f t="shared" si="6"/>
        <v>0</v>
      </c>
      <c r="P32" s="69">
        <f t="shared" si="7"/>
        <v>0</v>
      </c>
      <c r="Q32" s="69">
        <f t="shared" si="7"/>
        <v>0</v>
      </c>
      <c r="R32" s="69">
        <f t="shared" si="7"/>
        <v>0</v>
      </c>
      <c r="S32" s="69">
        <f t="shared" si="7"/>
        <v>0</v>
      </c>
      <c r="T32" s="69">
        <f t="shared" si="7"/>
        <v>0</v>
      </c>
      <c r="U32" s="69">
        <f t="shared" si="7"/>
        <v>0</v>
      </c>
      <c r="V32" s="69">
        <f t="shared" si="7"/>
        <v>0</v>
      </c>
      <c r="W32" s="69">
        <f t="shared" si="7"/>
        <v>0</v>
      </c>
      <c r="X32" s="69">
        <f t="shared" si="7"/>
        <v>0</v>
      </c>
      <c r="AA32" s="3">
        <f t="shared" si="8"/>
        <v>0</v>
      </c>
    </row>
    <row r="33" spans="1:27" x14ac:dyDescent="0.25">
      <c r="A33" s="8">
        <f t="shared" si="10"/>
        <v>20</v>
      </c>
      <c r="E33" s="63">
        <f>SUM(E24:E32)</f>
        <v>1424459120.5899999</v>
      </c>
      <c r="F33" s="63">
        <f t="shared" ref="F33:X33" si="11">SUM(F24:F32)</f>
        <v>378585875.76065189</v>
      </c>
      <c r="G33" s="63">
        <f t="shared" si="11"/>
        <v>164786839.19361404</v>
      </c>
      <c r="H33" s="63">
        <f t="shared" si="11"/>
        <v>231613829.99337447</v>
      </c>
      <c r="I33" s="63">
        <f t="shared" si="11"/>
        <v>73177960.744349286</v>
      </c>
      <c r="J33" s="63">
        <f t="shared" si="11"/>
        <v>125528964.92264315</v>
      </c>
      <c r="K33" s="63">
        <f t="shared" si="11"/>
        <v>329333096.52606875</v>
      </c>
      <c r="L33" s="63">
        <f t="shared" si="11"/>
        <v>26291881.119545154</v>
      </c>
      <c r="M33" s="63">
        <f t="shared" si="11"/>
        <v>94282662.223287851</v>
      </c>
      <c r="N33" s="63">
        <f t="shared" si="11"/>
        <v>0</v>
      </c>
      <c r="O33" s="63">
        <f t="shared" si="11"/>
        <v>0</v>
      </c>
      <c r="P33" s="63">
        <f t="shared" si="11"/>
        <v>858010.10646534315</v>
      </c>
      <c r="Q33" s="63">
        <f t="shared" si="11"/>
        <v>0</v>
      </c>
      <c r="R33" s="63">
        <f t="shared" si="11"/>
        <v>0</v>
      </c>
      <c r="S33" s="63">
        <f t="shared" si="11"/>
        <v>0</v>
      </c>
      <c r="T33" s="63">
        <f t="shared" si="11"/>
        <v>0</v>
      </c>
      <c r="U33" s="63">
        <f t="shared" si="11"/>
        <v>0</v>
      </c>
      <c r="V33" s="63">
        <f t="shared" si="11"/>
        <v>0</v>
      </c>
      <c r="W33" s="63">
        <f t="shared" si="11"/>
        <v>0</v>
      </c>
      <c r="X33" s="63">
        <f t="shared" si="11"/>
        <v>0</v>
      </c>
      <c r="AA33" s="3">
        <f t="shared" si="8"/>
        <v>0</v>
      </c>
    </row>
    <row r="34" spans="1:27" x14ac:dyDescent="0.25">
      <c r="A34" s="8"/>
    </row>
    <row r="35" spans="1:27" x14ac:dyDescent="0.25">
      <c r="A35" s="8"/>
      <c r="B35" s="3" t="s">
        <v>21</v>
      </c>
    </row>
    <row r="36" spans="1:27" x14ac:dyDescent="0.25">
      <c r="A36" s="8">
        <f>+A33+1</f>
        <v>21</v>
      </c>
      <c r="B36" s="3" t="str">
        <f>B24</f>
        <v xml:space="preserve">    Consumer</v>
      </c>
      <c r="C36" s="34" t="s">
        <v>373</v>
      </c>
      <c r="E36" s="63">
        <f>'Class Plant - Elec'!$G$34+'Class Plant - PRP'!$G$34</f>
        <v>0</v>
      </c>
      <c r="F36" s="63">
        <f t="shared" ref="F36:O44" si="12">IFERROR($E36*VLOOKUP($C36,ALLOCATORS,F$1,FALSE),0)</f>
        <v>0</v>
      </c>
      <c r="G36" s="63">
        <f t="shared" si="12"/>
        <v>0</v>
      </c>
      <c r="H36" s="63">
        <f t="shared" si="12"/>
        <v>0</v>
      </c>
      <c r="I36" s="63">
        <f t="shared" si="12"/>
        <v>0</v>
      </c>
      <c r="J36" s="63">
        <f t="shared" si="12"/>
        <v>0</v>
      </c>
      <c r="K36" s="63">
        <f t="shared" si="12"/>
        <v>0</v>
      </c>
      <c r="L36" s="63">
        <f t="shared" si="12"/>
        <v>0</v>
      </c>
      <c r="M36" s="63">
        <f t="shared" si="12"/>
        <v>0</v>
      </c>
      <c r="N36" s="63">
        <f t="shared" si="12"/>
        <v>0</v>
      </c>
      <c r="O36" s="63">
        <f t="shared" si="12"/>
        <v>0</v>
      </c>
      <c r="P36" s="63">
        <f t="shared" ref="P36:X44" si="13">IFERROR($E36*VLOOKUP($C36,ALLOCATORS,P$1,FALSE),0)</f>
        <v>0</v>
      </c>
      <c r="Q36" s="63">
        <f t="shared" si="13"/>
        <v>0</v>
      </c>
      <c r="R36" s="63">
        <f t="shared" si="13"/>
        <v>0</v>
      </c>
      <c r="S36" s="63">
        <f t="shared" si="13"/>
        <v>0</v>
      </c>
      <c r="T36" s="63">
        <f t="shared" si="13"/>
        <v>0</v>
      </c>
      <c r="U36" s="63">
        <f t="shared" si="13"/>
        <v>0</v>
      </c>
      <c r="V36" s="63">
        <f t="shared" si="13"/>
        <v>0</v>
      </c>
      <c r="W36" s="63">
        <f t="shared" si="13"/>
        <v>0</v>
      </c>
      <c r="X36" s="63">
        <f t="shared" si="13"/>
        <v>0</v>
      </c>
      <c r="AA36" s="3">
        <f t="shared" ref="AA36:AA45" si="14">IF(ROUND(SUM(F36:X36)-E36,0)=0,0,1)</f>
        <v>0</v>
      </c>
    </row>
    <row r="37" spans="1:27" x14ac:dyDescent="0.25">
      <c r="A37" s="8">
        <f>+A36+1</f>
        <v>22</v>
      </c>
      <c r="B37" s="3" t="str">
        <f t="shared" ref="B37:B44" si="15">B25</f>
        <v xml:space="preserve">    Demand</v>
      </c>
      <c r="C37" s="34" t="s">
        <v>533</v>
      </c>
      <c r="E37" s="63">
        <f>'Class Plant - Elec'!$H$34+'Class Plant - PRP'!$H$34</f>
        <v>29655.78</v>
      </c>
      <c r="F37" s="63">
        <f t="shared" si="12"/>
        <v>7881.7701964061844</v>
      </c>
      <c r="G37" s="63">
        <f t="shared" si="12"/>
        <v>3430.6932219978953</v>
      </c>
      <c r="H37" s="63">
        <f t="shared" si="12"/>
        <v>4821.9627281377907</v>
      </c>
      <c r="I37" s="63">
        <f t="shared" si="12"/>
        <v>1523.4901959027081</v>
      </c>
      <c r="J37" s="63">
        <f t="shared" si="12"/>
        <v>2613.3844864791386</v>
      </c>
      <c r="K37" s="63">
        <f t="shared" si="12"/>
        <v>6856.3777760435805</v>
      </c>
      <c r="L37" s="63">
        <f t="shared" si="12"/>
        <v>547.37003750899953</v>
      </c>
      <c r="M37" s="63">
        <f t="shared" si="12"/>
        <v>1962.8684658567408</v>
      </c>
      <c r="N37" s="63">
        <f t="shared" si="12"/>
        <v>0</v>
      </c>
      <c r="O37" s="63">
        <f t="shared" si="12"/>
        <v>0</v>
      </c>
      <c r="P37" s="63">
        <f t="shared" si="13"/>
        <v>17.862891666960362</v>
      </c>
      <c r="Q37" s="63">
        <f t="shared" si="13"/>
        <v>0</v>
      </c>
      <c r="R37" s="63">
        <f t="shared" si="13"/>
        <v>0</v>
      </c>
      <c r="S37" s="63">
        <f t="shared" si="13"/>
        <v>0</v>
      </c>
      <c r="T37" s="63">
        <f t="shared" si="13"/>
        <v>0</v>
      </c>
      <c r="U37" s="63">
        <f t="shared" si="13"/>
        <v>0</v>
      </c>
      <c r="V37" s="63">
        <f t="shared" si="13"/>
        <v>0</v>
      </c>
      <c r="W37" s="63">
        <f t="shared" si="13"/>
        <v>0</v>
      </c>
      <c r="X37" s="63">
        <f t="shared" si="13"/>
        <v>0</v>
      </c>
      <c r="AA37" s="3">
        <f t="shared" si="14"/>
        <v>0</v>
      </c>
    </row>
    <row r="38" spans="1:27" x14ac:dyDescent="0.25">
      <c r="A38" s="8">
        <f t="shared" ref="A38:A45" si="16">+A37+1</f>
        <v>23</v>
      </c>
      <c r="B38" s="3" t="str">
        <f t="shared" si="15"/>
        <v xml:space="preserve">    Energy</v>
      </c>
      <c r="C38" s="34" t="s">
        <v>369</v>
      </c>
      <c r="E38" s="63">
        <f>'Class Plant - Elec'!$I$34+'Class Plant - PRP'!$I$34</f>
        <v>0</v>
      </c>
      <c r="F38" s="63">
        <f t="shared" si="12"/>
        <v>0</v>
      </c>
      <c r="G38" s="63">
        <f t="shared" si="12"/>
        <v>0</v>
      </c>
      <c r="H38" s="63">
        <f t="shared" si="12"/>
        <v>0</v>
      </c>
      <c r="I38" s="63">
        <f t="shared" si="12"/>
        <v>0</v>
      </c>
      <c r="J38" s="63">
        <f t="shared" si="12"/>
        <v>0</v>
      </c>
      <c r="K38" s="63">
        <f t="shared" si="12"/>
        <v>0</v>
      </c>
      <c r="L38" s="63">
        <f t="shared" si="12"/>
        <v>0</v>
      </c>
      <c r="M38" s="63">
        <f t="shared" si="12"/>
        <v>0</v>
      </c>
      <c r="N38" s="63">
        <f t="shared" si="12"/>
        <v>0</v>
      </c>
      <c r="O38" s="63">
        <f t="shared" si="12"/>
        <v>0</v>
      </c>
      <c r="P38" s="63">
        <f t="shared" si="13"/>
        <v>0</v>
      </c>
      <c r="Q38" s="63">
        <f t="shared" si="13"/>
        <v>0</v>
      </c>
      <c r="R38" s="63">
        <f t="shared" si="13"/>
        <v>0</v>
      </c>
      <c r="S38" s="63">
        <f t="shared" si="13"/>
        <v>0</v>
      </c>
      <c r="T38" s="63">
        <f t="shared" si="13"/>
        <v>0</v>
      </c>
      <c r="U38" s="63">
        <f t="shared" si="13"/>
        <v>0</v>
      </c>
      <c r="V38" s="63">
        <f t="shared" si="13"/>
        <v>0</v>
      </c>
      <c r="W38" s="63">
        <f t="shared" si="13"/>
        <v>0</v>
      </c>
      <c r="X38" s="63">
        <f t="shared" si="13"/>
        <v>0</v>
      </c>
      <c r="AA38" s="3">
        <f t="shared" si="14"/>
        <v>0</v>
      </c>
    </row>
    <row r="39" spans="1:27" x14ac:dyDescent="0.25">
      <c r="A39" s="8">
        <f t="shared" si="16"/>
        <v>24</v>
      </c>
      <c r="B39" s="3" t="str">
        <f t="shared" si="15"/>
        <v xml:space="preserve">    Revenue</v>
      </c>
      <c r="C39" s="34" t="s">
        <v>91</v>
      </c>
      <c r="E39" s="63">
        <f>'Class Plant - Elec'!$J$34+'Class Plant - PRP'!$J$34</f>
        <v>0</v>
      </c>
      <c r="F39" s="63">
        <f t="shared" si="12"/>
        <v>0</v>
      </c>
      <c r="G39" s="63">
        <f t="shared" si="12"/>
        <v>0</v>
      </c>
      <c r="H39" s="63">
        <f t="shared" si="12"/>
        <v>0</v>
      </c>
      <c r="I39" s="63">
        <f t="shared" si="12"/>
        <v>0</v>
      </c>
      <c r="J39" s="63">
        <f t="shared" si="12"/>
        <v>0</v>
      </c>
      <c r="K39" s="63">
        <f t="shared" si="12"/>
        <v>0</v>
      </c>
      <c r="L39" s="63">
        <f t="shared" si="12"/>
        <v>0</v>
      </c>
      <c r="M39" s="63">
        <f t="shared" si="12"/>
        <v>0</v>
      </c>
      <c r="N39" s="63">
        <f t="shared" si="12"/>
        <v>0</v>
      </c>
      <c r="O39" s="63">
        <f t="shared" si="12"/>
        <v>0</v>
      </c>
      <c r="P39" s="63">
        <f t="shared" si="13"/>
        <v>0</v>
      </c>
      <c r="Q39" s="63">
        <f t="shared" si="13"/>
        <v>0</v>
      </c>
      <c r="R39" s="63">
        <f t="shared" si="13"/>
        <v>0</v>
      </c>
      <c r="S39" s="63">
        <f t="shared" si="13"/>
        <v>0</v>
      </c>
      <c r="T39" s="63">
        <f t="shared" si="13"/>
        <v>0</v>
      </c>
      <c r="U39" s="63">
        <f t="shared" si="13"/>
        <v>0</v>
      </c>
      <c r="V39" s="63">
        <f t="shared" si="13"/>
        <v>0</v>
      </c>
      <c r="W39" s="63">
        <f t="shared" si="13"/>
        <v>0</v>
      </c>
      <c r="X39" s="63">
        <f t="shared" si="13"/>
        <v>0</v>
      </c>
      <c r="AA39" s="3">
        <f t="shared" si="14"/>
        <v>0</v>
      </c>
    </row>
    <row r="40" spans="1:27" x14ac:dyDescent="0.25">
      <c r="A40" s="8">
        <f t="shared" si="16"/>
        <v>25</v>
      </c>
      <c r="B40" s="3" t="str">
        <f t="shared" si="15"/>
        <v xml:space="preserve">    Lights</v>
      </c>
      <c r="C40" s="34" t="s">
        <v>577</v>
      </c>
      <c r="E40" s="63">
        <f>'Class Plant - Elec'!$K$34+'Class Plant - PRP'!$K$34</f>
        <v>0</v>
      </c>
      <c r="F40" s="63">
        <f t="shared" si="12"/>
        <v>0</v>
      </c>
      <c r="G40" s="63">
        <f t="shared" si="12"/>
        <v>0</v>
      </c>
      <c r="H40" s="63">
        <f t="shared" si="12"/>
        <v>0</v>
      </c>
      <c r="I40" s="63">
        <f t="shared" si="12"/>
        <v>0</v>
      </c>
      <c r="J40" s="63">
        <f t="shared" si="12"/>
        <v>0</v>
      </c>
      <c r="K40" s="63">
        <f t="shared" si="12"/>
        <v>0</v>
      </c>
      <c r="L40" s="63">
        <f t="shared" si="12"/>
        <v>0</v>
      </c>
      <c r="M40" s="63">
        <f t="shared" si="12"/>
        <v>0</v>
      </c>
      <c r="N40" s="63">
        <f t="shared" si="12"/>
        <v>0</v>
      </c>
      <c r="O40" s="63">
        <f t="shared" si="12"/>
        <v>0</v>
      </c>
      <c r="P40" s="63">
        <f t="shared" si="13"/>
        <v>0</v>
      </c>
      <c r="Q40" s="63">
        <f t="shared" si="13"/>
        <v>0</v>
      </c>
      <c r="R40" s="63">
        <f t="shared" si="13"/>
        <v>0</v>
      </c>
      <c r="S40" s="63">
        <f t="shared" si="13"/>
        <v>0</v>
      </c>
      <c r="T40" s="63">
        <f t="shared" si="13"/>
        <v>0</v>
      </c>
      <c r="U40" s="63">
        <f t="shared" si="13"/>
        <v>0</v>
      </c>
      <c r="V40" s="63">
        <f t="shared" si="13"/>
        <v>0</v>
      </c>
      <c r="W40" s="63">
        <f t="shared" si="13"/>
        <v>0</v>
      </c>
      <c r="X40" s="63">
        <f t="shared" si="13"/>
        <v>0</v>
      </c>
      <c r="AA40" s="3">
        <f t="shared" si="14"/>
        <v>0</v>
      </c>
    </row>
    <row r="41" spans="1:27" x14ac:dyDescent="0.25">
      <c r="A41" s="8">
        <f t="shared" si="16"/>
        <v>26</v>
      </c>
      <c r="B41" s="3" t="str">
        <f t="shared" si="15"/>
        <v xml:space="preserve">    na</v>
      </c>
      <c r="C41" s="34" t="s">
        <v>373</v>
      </c>
      <c r="E41" s="63">
        <f>'Class Plant - Elec'!$L$34+'Class Plant - PRP'!$L$34</f>
        <v>0</v>
      </c>
      <c r="F41" s="63">
        <f t="shared" si="12"/>
        <v>0</v>
      </c>
      <c r="G41" s="63">
        <f t="shared" si="12"/>
        <v>0</v>
      </c>
      <c r="H41" s="63">
        <f t="shared" si="12"/>
        <v>0</v>
      </c>
      <c r="I41" s="63">
        <f t="shared" si="12"/>
        <v>0</v>
      </c>
      <c r="J41" s="63">
        <f t="shared" si="12"/>
        <v>0</v>
      </c>
      <c r="K41" s="63">
        <f t="shared" si="12"/>
        <v>0</v>
      </c>
      <c r="L41" s="63">
        <f t="shared" si="12"/>
        <v>0</v>
      </c>
      <c r="M41" s="63">
        <f t="shared" si="12"/>
        <v>0</v>
      </c>
      <c r="N41" s="63">
        <f t="shared" si="12"/>
        <v>0</v>
      </c>
      <c r="O41" s="63">
        <f t="shared" si="12"/>
        <v>0</v>
      </c>
      <c r="P41" s="63">
        <f t="shared" si="13"/>
        <v>0</v>
      </c>
      <c r="Q41" s="63">
        <f t="shared" si="13"/>
        <v>0</v>
      </c>
      <c r="R41" s="63">
        <f t="shared" si="13"/>
        <v>0</v>
      </c>
      <c r="S41" s="63">
        <f t="shared" si="13"/>
        <v>0</v>
      </c>
      <c r="T41" s="63">
        <f t="shared" si="13"/>
        <v>0</v>
      </c>
      <c r="U41" s="63">
        <f t="shared" si="13"/>
        <v>0</v>
      </c>
      <c r="V41" s="63">
        <f t="shared" si="13"/>
        <v>0</v>
      </c>
      <c r="W41" s="63">
        <f t="shared" si="13"/>
        <v>0</v>
      </c>
      <c r="X41" s="63">
        <f t="shared" si="13"/>
        <v>0</v>
      </c>
      <c r="AA41" s="3">
        <f t="shared" si="14"/>
        <v>0</v>
      </c>
    </row>
    <row r="42" spans="1:27" x14ac:dyDescent="0.25">
      <c r="A42" s="8">
        <f t="shared" si="16"/>
        <v>27</v>
      </c>
      <c r="B42" s="3" t="str">
        <f t="shared" si="15"/>
        <v xml:space="preserve">    na</v>
      </c>
      <c r="C42" s="34" t="s">
        <v>373</v>
      </c>
      <c r="E42" s="63">
        <f>'Class Plant - Elec'!$M$34+'Class Plant - PRP'!$M$34</f>
        <v>0</v>
      </c>
      <c r="F42" s="63">
        <f t="shared" si="12"/>
        <v>0</v>
      </c>
      <c r="G42" s="63">
        <f t="shared" si="12"/>
        <v>0</v>
      </c>
      <c r="H42" s="63">
        <f t="shared" si="12"/>
        <v>0</v>
      </c>
      <c r="I42" s="63">
        <f t="shared" si="12"/>
        <v>0</v>
      </c>
      <c r="J42" s="63">
        <f t="shared" si="12"/>
        <v>0</v>
      </c>
      <c r="K42" s="63">
        <f t="shared" si="12"/>
        <v>0</v>
      </c>
      <c r="L42" s="63">
        <f t="shared" si="12"/>
        <v>0</v>
      </c>
      <c r="M42" s="63">
        <f t="shared" si="12"/>
        <v>0</v>
      </c>
      <c r="N42" s="63">
        <f t="shared" si="12"/>
        <v>0</v>
      </c>
      <c r="O42" s="63">
        <f t="shared" si="12"/>
        <v>0</v>
      </c>
      <c r="P42" s="63">
        <f t="shared" si="13"/>
        <v>0</v>
      </c>
      <c r="Q42" s="63">
        <f t="shared" si="13"/>
        <v>0</v>
      </c>
      <c r="R42" s="63">
        <f t="shared" si="13"/>
        <v>0</v>
      </c>
      <c r="S42" s="63">
        <f t="shared" si="13"/>
        <v>0</v>
      </c>
      <c r="T42" s="63">
        <f t="shared" si="13"/>
        <v>0</v>
      </c>
      <c r="U42" s="63">
        <f t="shared" si="13"/>
        <v>0</v>
      </c>
      <c r="V42" s="63">
        <f t="shared" si="13"/>
        <v>0</v>
      </c>
      <c r="W42" s="63">
        <f t="shared" si="13"/>
        <v>0</v>
      </c>
      <c r="X42" s="63">
        <f t="shared" si="13"/>
        <v>0</v>
      </c>
      <c r="AA42" s="3">
        <f t="shared" si="14"/>
        <v>0</v>
      </c>
    </row>
    <row r="43" spans="1:27" x14ac:dyDescent="0.25">
      <c r="A43" s="8">
        <f t="shared" si="16"/>
        <v>28</v>
      </c>
      <c r="B43" s="3" t="str">
        <f t="shared" si="15"/>
        <v xml:space="preserve">    na</v>
      </c>
      <c r="C43" s="34" t="s">
        <v>373</v>
      </c>
      <c r="E43" s="63">
        <f>'Class Plant - Elec'!$N$34+'Class Plant - PRP'!$N$34</f>
        <v>0</v>
      </c>
      <c r="F43" s="63">
        <f t="shared" si="12"/>
        <v>0</v>
      </c>
      <c r="G43" s="63">
        <f t="shared" si="12"/>
        <v>0</v>
      </c>
      <c r="H43" s="63">
        <f t="shared" si="12"/>
        <v>0</v>
      </c>
      <c r="I43" s="63">
        <f t="shared" si="12"/>
        <v>0</v>
      </c>
      <c r="J43" s="63">
        <f t="shared" si="12"/>
        <v>0</v>
      </c>
      <c r="K43" s="63">
        <f t="shared" si="12"/>
        <v>0</v>
      </c>
      <c r="L43" s="63">
        <f t="shared" si="12"/>
        <v>0</v>
      </c>
      <c r="M43" s="63">
        <f t="shared" si="12"/>
        <v>0</v>
      </c>
      <c r="N43" s="63">
        <f t="shared" si="12"/>
        <v>0</v>
      </c>
      <c r="O43" s="63">
        <f t="shared" si="12"/>
        <v>0</v>
      </c>
      <c r="P43" s="63">
        <f t="shared" si="13"/>
        <v>0</v>
      </c>
      <c r="Q43" s="63">
        <f t="shared" si="13"/>
        <v>0</v>
      </c>
      <c r="R43" s="63">
        <f t="shared" si="13"/>
        <v>0</v>
      </c>
      <c r="S43" s="63">
        <f t="shared" si="13"/>
        <v>0</v>
      </c>
      <c r="T43" s="63">
        <f t="shared" si="13"/>
        <v>0</v>
      </c>
      <c r="U43" s="63">
        <f t="shared" si="13"/>
        <v>0</v>
      </c>
      <c r="V43" s="63">
        <f t="shared" si="13"/>
        <v>0</v>
      </c>
      <c r="W43" s="63">
        <f t="shared" si="13"/>
        <v>0</v>
      </c>
      <c r="X43" s="63">
        <f t="shared" si="13"/>
        <v>0</v>
      </c>
      <c r="AA43" s="3">
        <f t="shared" si="14"/>
        <v>0</v>
      </c>
    </row>
    <row r="44" spans="1:27" x14ac:dyDescent="0.25">
      <c r="A44" s="8">
        <f t="shared" si="16"/>
        <v>29</v>
      </c>
      <c r="B44" s="3" t="str">
        <f t="shared" si="15"/>
        <v xml:space="preserve">    na</v>
      </c>
      <c r="C44" s="34" t="s">
        <v>373</v>
      </c>
      <c r="E44" s="69">
        <f>'Class Plant - Elec'!$O$34+'Class Plant - PRP'!$O$34</f>
        <v>0</v>
      </c>
      <c r="F44" s="69">
        <f t="shared" si="12"/>
        <v>0</v>
      </c>
      <c r="G44" s="69">
        <f t="shared" si="12"/>
        <v>0</v>
      </c>
      <c r="H44" s="69">
        <f t="shared" si="12"/>
        <v>0</v>
      </c>
      <c r="I44" s="69">
        <f t="shared" si="12"/>
        <v>0</v>
      </c>
      <c r="J44" s="69">
        <f t="shared" si="12"/>
        <v>0</v>
      </c>
      <c r="K44" s="69">
        <f t="shared" si="12"/>
        <v>0</v>
      </c>
      <c r="L44" s="69">
        <f t="shared" si="12"/>
        <v>0</v>
      </c>
      <c r="M44" s="69">
        <f t="shared" si="12"/>
        <v>0</v>
      </c>
      <c r="N44" s="69">
        <f t="shared" si="12"/>
        <v>0</v>
      </c>
      <c r="O44" s="69">
        <f t="shared" si="12"/>
        <v>0</v>
      </c>
      <c r="P44" s="69">
        <f t="shared" si="13"/>
        <v>0</v>
      </c>
      <c r="Q44" s="69">
        <f t="shared" si="13"/>
        <v>0</v>
      </c>
      <c r="R44" s="69">
        <f t="shared" si="13"/>
        <v>0</v>
      </c>
      <c r="S44" s="69">
        <f t="shared" si="13"/>
        <v>0</v>
      </c>
      <c r="T44" s="69">
        <f t="shared" si="13"/>
        <v>0</v>
      </c>
      <c r="U44" s="69">
        <f t="shared" si="13"/>
        <v>0</v>
      </c>
      <c r="V44" s="69">
        <f t="shared" si="13"/>
        <v>0</v>
      </c>
      <c r="W44" s="69">
        <f t="shared" si="13"/>
        <v>0</v>
      </c>
      <c r="X44" s="69">
        <f t="shared" si="13"/>
        <v>0</v>
      </c>
      <c r="AA44" s="3">
        <f t="shared" si="14"/>
        <v>0</v>
      </c>
    </row>
    <row r="45" spans="1:27" x14ac:dyDescent="0.25">
      <c r="A45" s="8">
        <f t="shared" si="16"/>
        <v>30</v>
      </c>
      <c r="E45" s="63">
        <f>SUM(E36:E44)</f>
        <v>29655.78</v>
      </c>
      <c r="F45" s="63">
        <f t="shared" ref="F45" si="17">SUM(F36:F44)</f>
        <v>7881.7701964061844</v>
      </c>
      <c r="G45" s="63">
        <f t="shared" ref="G45" si="18">SUM(G36:G44)</f>
        <v>3430.6932219978953</v>
      </c>
      <c r="H45" s="63">
        <f t="shared" ref="H45" si="19">SUM(H36:H44)</f>
        <v>4821.9627281377907</v>
      </c>
      <c r="I45" s="63">
        <f t="shared" ref="I45" si="20">SUM(I36:I44)</f>
        <v>1523.4901959027081</v>
      </c>
      <c r="J45" s="63">
        <f t="shared" ref="J45" si="21">SUM(J36:J44)</f>
        <v>2613.3844864791386</v>
      </c>
      <c r="K45" s="63">
        <f t="shared" ref="K45" si="22">SUM(K36:K44)</f>
        <v>6856.3777760435805</v>
      </c>
      <c r="L45" s="63">
        <f t="shared" ref="L45" si="23">SUM(L36:L44)</f>
        <v>547.37003750899953</v>
      </c>
      <c r="M45" s="63">
        <f t="shared" ref="M45" si="24">SUM(M36:M44)</f>
        <v>1962.8684658567408</v>
      </c>
      <c r="N45" s="63">
        <f t="shared" ref="N45" si="25">SUM(N36:N44)</f>
        <v>0</v>
      </c>
      <c r="O45" s="63">
        <f t="shared" ref="O45" si="26">SUM(O36:O44)</f>
        <v>0</v>
      </c>
      <c r="P45" s="63">
        <f t="shared" ref="P45" si="27">SUM(P36:P44)</f>
        <v>17.862891666960362</v>
      </c>
      <c r="Q45" s="63">
        <f t="shared" ref="Q45" si="28">SUM(Q36:Q44)</f>
        <v>0</v>
      </c>
      <c r="R45" s="63">
        <f t="shared" ref="R45" si="29">SUM(R36:R44)</f>
        <v>0</v>
      </c>
      <c r="S45" s="63">
        <f t="shared" ref="S45" si="30">SUM(S36:S44)</f>
        <v>0</v>
      </c>
      <c r="T45" s="63">
        <f t="shared" ref="T45" si="31">SUM(T36:T44)</f>
        <v>0</v>
      </c>
      <c r="U45" s="63">
        <f t="shared" ref="U45" si="32">SUM(U36:U44)</f>
        <v>0</v>
      </c>
      <c r="V45" s="63">
        <f t="shared" ref="V45" si="33">SUM(V36:V44)</f>
        <v>0</v>
      </c>
      <c r="W45" s="63">
        <f t="shared" ref="W45" si="34">SUM(W36:W44)</f>
        <v>0</v>
      </c>
      <c r="X45" s="63">
        <f t="shared" ref="X45" si="35">SUM(X36:X44)</f>
        <v>0</v>
      </c>
      <c r="AA45" s="3">
        <f t="shared" si="14"/>
        <v>0</v>
      </c>
    </row>
    <row r="46" spans="1:27" x14ac:dyDescent="0.25">
      <c r="A46" s="8"/>
    </row>
    <row r="47" spans="1:27" s="66" customFormat="1" x14ac:dyDescent="0.25">
      <c r="A47" s="71">
        <f>+A45+1</f>
        <v>31</v>
      </c>
      <c r="B47" s="67" t="s">
        <v>397</v>
      </c>
      <c r="E47" s="70">
        <f>E33+E45</f>
        <v>1424488776.3699999</v>
      </c>
      <c r="F47" s="70">
        <f t="shared" ref="F47:X47" si="36">F33+F45</f>
        <v>378593757.53084826</v>
      </c>
      <c r="G47" s="70">
        <f t="shared" si="36"/>
        <v>164790269.88683602</v>
      </c>
      <c r="H47" s="70">
        <f t="shared" si="36"/>
        <v>231618651.95610261</v>
      </c>
      <c r="I47" s="70">
        <f t="shared" si="36"/>
        <v>73179484.234545186</v>
      </c>
      <c r="J47" s="70">
        <f t="shared" si="36"/>
        <v>125531578.30712964</v>
      </c>
      <c r="K47" s="70">
        <f t="shared" si="36"/>
        <v>329339952.90384477</v>
      </c>
      <c r="L47" s="70">
        <f t="shared" si="36"/>
        <v>26292428.489582662</v>
      </c>
      <c r="M47" s="70">
        <f t="shared" si="36"/>
        <v>94284625.091753706</v>
      </c>
      <c r="N47" s="70">
        <f t="shared" si="36"/>
        <v>0</v>
      </c>
      <c r="O47" s="70">
        <f t="shared" si="36"/>
        <v>0</v>
      </c>
      <c r="P47" s="70">
        <f t="shared" si="36"/>
        <v>858027.96935701009</v>
      </c>
      <c r="Q47" s="70">
        <f t="shared" si="36"/>
        <v>0</v>
      </c>
      <c r="R47" s="70">
        <f t="shared" si="36"/>
        <v>0</v>
      </c>
      <c r="S47" s="70">
        <f t="shared" si="36"/>
        <v>0</v>
      </c>
      <c r="T47" s="70">
        <f t="shared" si="36"/>
        <v>0</v>
      </c>
      <c r="U47" s="70">
        <f t="shared" si="36"/>
        <v>0</v>
      </c>
      <c r="V47" s="70">
        <f t="shared" si="36"/>
        <v>0</v>
      </c>
      <c r="W47" s="70">
        <f t="shared" si="36"/>
        <v>0</v>
      </c>
      <c r="X47" s="70">
        <f t="shared" si="36"/>
        <v>0</v>
      </c>
    </row>
    <row r="48" spans="1:27" x14ac:dyDescent="0.25">
      <c r="A48" s="8"/>
    </row>
    <row r="49" spans="1:27" x14ac:dyDescent="0.25">
      <c r="A49" s="8"/>
    </row>
    <row r="50" spans="1:27" s="66" customFormat="1" x14ac:dyDescent="0.25">
      <c r="A50" s="71"/>
      <c r="B50" s="67" t="s">
        <v>398</v>
      </c>
    </row>
    <row r="51" spans="1:27" x14ac:dyDescent="0.25">
      <c r="A51" s="8"/>
      <c r="B51" s="3" t="s">
        <v>399</v>
      </c>
    </row>
    <row r="52" spans="1:27" x14ac:dyDescent="0.25">
      <c r="A52" s="8">
        <f>+A47+1</f>
        <v>32</v>
      </c>
      <c r="B52" s="3" t="str">
        <f>B36</f>
        <v xml:space="preserve">    Consumer</v>
      </c>
      <c r="C52" s="34" t="s">
        <v>373</v>
      </c>
      <c r="E52" s="63">
        <f>'Class Plant - Elec'!$G$46+'Class Plant - PRP'!$G$46</f>
        <v>0</v>
      </c>
      <c r="F52" s="63">
        <f t="shared" ref="F52:O60" si="37">IFERROR($E52*VLOOKUP($C52,ALLOCATORS,F$1,FALSE),0)</f>
        <v>0</v>
      </c>
      <c r="G52" s="63">
        <f t="shared" si="37"/>
        <v>0</v>
      </c>
      <c r="H52" s="63">
        <f t="shared" si="37"/>
        <v>0</v>
      </c>
      <c r="I52" s="63">
        <f t="shared" si="37"/>
        <v>0</v>
      </c>
      <c r="J52" s="63">
        <f t="shared" si="37"/>
        <v>0</v>
      </c>
      <c r="K52" s="63">
        <f t="shared" si="37"/>
        <v>0</v>
      </c>
      <c r="L52" s="63">
        <f t="shared" si="37"/>
        <v>0</v>
      </c>
      <c r="M52" s="63">
        <f t="shared" si="37"/>
        <v>0</v>
      </c>
      <c r="N52" s="63">
        <f t="shared" si="37"/>
        <v>0</v>
      </c>
      <c r="O52" s="63">
        <f t="shared" si="37"/>
        <v>0</v>
      </c>
      <c r="P52" s="63">
        <f t="shared" ref="P52:X60" si="38">IFERROR($E52*VLOOKUP($C52,ALLOCATORS,P$1,FALSE),0)</f>
        <v>0</v>
      </c>
      <c r="Q52" s="63">
        <f t="shared" si="38"/>
        <v>0</v>
      </c>
      <c r="R52" s="63">
        <f t="shared" si="38"/>
        <v>0</v>
      </c>
      <c r="S52" s="63">
        <f t="shared" si="38"/>
        <v>0</v>
      </c>
      <c r="T52" s="63">
        <f t="shared" si="38"/>
        <v>0</v>
      </c>
      <c r="U52" s="63">
        <f t="shared" si="38"/>
        <v>0</v>
      </c>
      <c r="V52" s="63">
        <f t="shared" si="38"/>
        <v>0</v>
      </c>
      <c r="W52" s="63">
        <f t="shared" si="38"/>
        <v>0</v>
      </c>
      <c r="X52" s="63">
        <f t="shared" si="38"/>
        <v>0</v>
      </c>
      <c r="AA52" s="3">
        <f t="shared" ref="AA52:AA61" si="39">IF(ROUND(SUM(F52:X52)-E52,0)=0,0,1)</f>
        <v>0</v>
      </c>
    </row>
    <row r="53" spans="1:27" x14ac:dyDescent="0.25">
      <c r="A53" s="8">
        <f>+A52+1</f>
        <v>33</v>
      </c>
      <c r="B53" s="3" t="str">
        <f t="shared" ref="B53:B60" si="40">B37</f>
        <v xml:space="preserve">    Demand</v>
      </c>
      <c r="C53" s="34" t="s">
        <v>533</v>
      </c>
      <c r="E53" s="63">
        <f>'Class Plant - Elec'!$H$46+'Class Plant - PRP'!$H$46</f>
        <v>242251655.75420493</v>
      </c>
      <c r="F53" s="63">
        <f t="shared" si="37"/>
        <v>64384476.832291827</v>
      </c>
      <c r="G53" s="63">
        <f t="shared" si="37"/>
        <v>28024591.274069279</v>
      </c>
      <c r="H53" s="63">
        <f t="shared" si="37"/>
        <v>39389571.101365164</v>
      </c>
      <c r="I53" s="63">
        <f t="shared" si="37"/>
        <v>12445062.05814614</v>
      </c>
      <c r="J53" s="63">
        <f t="shared" si="37"/>
        <v>21348172.901603799</v>
      </c>
      <c r="K53" s="63">
        <f t="shared" si="37"/>
        <v>56008267.822424181</v>
      </c>
      <c r="L53" s="63">
        <f t="shared" si="37"/>
        <v>4471347.5044931006</v>
      </c>
      <c r="M53" s="63">
        <f t="shared" si="37"/>
        <v>16034248.159431705</v>
      </c>
      <c r="N53" s="63">
        <f t="shared" si="37"/>
        <v>0</v>
      </c>
      <c r="O53" s="63">
        <f t="shared" si="37"/>
        <v>0</v>
      </c>
      <c r="P53" s="63">
        <f t="shared" si="38"/>
        <v>145918.10037972825</v>
      </c>
      <c r="Q53" s="63">
        <f t="shared" si="38"/>
        <v>0</v>
      </c>
      <c r="R53" s="63">
        <f t="shared" si="38"/>
        <v>0</v>
      </c>
      <c r="S53" s="63">
        <f t="shared" si="38"/>
        <v>0</v>
      </c>
      <c r="T53" s="63">
        <f t="shared" si="38"/>
        <v>0</v>
      </c>
      <c r="U53" s="63">
        <f t="shared" si="38"/>
        <v>0</v>
      </c>
      <c r="V53" s="63">
        <f t="shared" si="38"/>
        <v>0</v>
      </c>
      <c r="W53" s="63">
        <f t="shared" si="38"/>
        <v>0</v>
      </c>
      <c r="X53" s="63">
        <f t="shared" si="38"/>
        <v>0</v>
      </c>
      <c r="AA53" s="3">
        <f t="shared" si="39"/>
        <v>0</v>
      </c>
    </row>
    <row r="54" spans="1:27" x14ac:dyDescent="0.25">
      <c r="A54" s="8">
        <f t="shared" ref="A54:A61" si="41">+A53+1</f>
        <v>34</v>
      </c>
      <c r="B54" s="3" t="str">
        <f t="shared" si="40"/>
        <v xml:space="preserve">    Energy</v>
      </c>
      <c r="C54" s="34" t="s">
        <v>369</v>
      </c>
      <c r="E54" s="63">
        <f>'Class Plant - Elec'!$I$46+'Class Plant - PRP'!$I$46</f>
        <v>0</v>
      </c>
      <c r="F54" s="63">
        <f t="shared" si="37"/>
        <v>0</v>
      </c>
      <c r="G54" s="63">
        <f t="shared" si="37"/>
        <v>0</v>
      </c>
      <c r="H54" s="63">
        <f t="shared" si="37"/>
        <v>0</v>
      </c>
      <c r="I54" s="63">
        <f t="shared" si="37"/>
        <v>0</v>
      </c>
      <c r="J54" s="63">
        <f t="shared" si="37"/>
        <v>0</v>
      </c>
      <c r="K54" s="63">
        <f t="shared" si="37"/>
        <v>0</v>
      </c>
      <c r="L54" s="63">
        <f t="shared" si="37"/>
        <v>0</v>
      </c>
      <c r="M54" s="63">
        <f t="shared" si="37"/>
        <v>0</v>
      </c>
      <c r="N54" s="63">
        <f t="shared" si="37"/>
        <v>0</v>
      </c>
      <c r="O54" s="63">
        <f t="shared" si="37"/>
        <v>0</v>
      </c>
      <c r="P54" s="63">
        <f t="shared" si="38"/>
        <v>0</v>
      </c>
      <c r="Q54" s="63">
        <f t="shared" si="38"/>
        <v>0</v>
      </c>
      <c r="R54" s="63">
        <f t="shared" si="38"/>
        <v>0</v>
      </c>
      <c r="S54" s="63">
        <f t="shared" si="38"/>
        <v>0</v>
      </c>
      <c r="T54" s="63">
        <f t="shared" si="38"/>
        <v>0</v>
      </c>
      <c r="U54" s="63">
        <f t="shared" si="38"/>
        <v>0</v>
      </c>
      <c r="V54" s="63">
        <f t="shared" si="38"/>
        <v>0</v>
      </c>
      <c r="W54" s="63">
        <f t="shared" si="38"/>
        <v>0</v>
      </c>
      <c r="X54" s="63">
        <f t="shared" si="38"/>
        <v>0</v>
      </c>
      <c r="AA54" s="3">
        <f t="shared" si="39"/>
        <v>0</v>
      </c>
    </row>
    <row r="55" spans="1:27" x14ac:dyDescent="0.25">
      <c r="A55" s="8">
        <f t="shared" si="41"/>
        <v>35</v>
      </c>
      <c r="B55" s="3" t="str">
        <f t="shared" si="40"/>
        <v xml:space="preserve">    Revenue</v>
      </c>
      <c r="C55" s="34" t="s">
        <v>91</v>
      </c>
      <c r="E55" s="63">
        <f>'Class Plant - Elec'!$J$46+'Class Plant - PRP'!$J$46</f>
        <v>0</v>
      </c>
      <c r="F55" s="63">
        <f t="shared" si="37"/>
        <v>0</v>
      </c>
      <c r="G55" s="63">
        <f t="shared" si="37"/>
        <v>0</v>
      </c>
      <c r="H55" s="63">
        <f t="shared" si="37"/>
        <v>0</v>
      </c>
      <c r="I55" s="63">
        <f t="shared" si="37"/>
        <v>0</v>
      </c>
      <c r="J55" s="63">
        <f t="shared" si="37"/>
        <v>0</v>
      </c>
      <c r="K55" s="63">
        <f t="shared" si="37"/>
        <v>0</v>
      </c>
      <c r="L55" s="63">
        <f t="shared" si="37"/>
        <v>0</v>
      </c>
      <c r="M55" s="63">
        <f t="shared" si="37"/>
        <v>0</v>
      </c>
      <c r="N55" s="63">
        <f t="shared" si="37"/>
        <v>0</v>
      </c>
      <c r="O55" s="63">
        <f t="shared" si="37"/>
        <v>0</v>
      </c>
      <c r="P55" s="63">
        <f t="shared" si="38"/>
        <v>0</v>
      </c>
      <c r="Q55" s="63">
        <f t="shared" si="38"/>
        <v>0</v>
      </c>
      <c r="R55" s="63">
        <f t="shared" si="38"/>
        <v>0</v>
      </c>
      <c r="S55" s="63">
        <f t="shared" si="38"/>
        <v>0</v>
      </c>
      <c r="T55" s="63">
        <f t="shared" si="38"/>
        <v>0</v>
      </c>
      <c r="U55" s="63">
        <f t="shared" si="38"/>
        <v>0</v>
      </c>
      <c r="V55" s="63">
        <f t="shared" si="38"/>
        <v>0</v>
      </c>
      <c r="W55" s="63">
        <f t="shared" si="38"/>
        <v>0</v>
      </c>
      <c r="X55" s="63">
        <f t="shared" si="38"/>
        <v>0</v>
      </c>
      <c r="AA55" s="3">
        <f t="shared" si="39"/>
        <v>0</v>
      </c>
    </row>
    <row r="56" spans="1:27" x14ac:dyDescent="0.25">
      <c r="A56" s="8">
        <f t="shared" si="41"/>
        <v>36</v>
      </c>
      <c r="B56" s="3" t="str">
        <f t="shared" si="40"/>
        <v xml:space="preserve">    Lights</v>
      </c>
      <c r="C56" s="34" t="s">
        <v>577</v>
      </c>
      <c r="E56" s="63">
        <f>'Class Plant - Elec'!$K$46+'Class Plant - PRP'!$K$46</f>
        <v>0</v>
      </c>
      <c r="F56" s="63">
        <f t="shared" si="37"/>
        <v>0</v>
      </c>
      <c r="G56" s="63">
        <f t="shared" si="37"/>
        <v>0</v>
      </c>
      <c r="H56" s="63">
        <f t="shared" si="37"/>
        <v>0</v>
      </c>
      <c r="I56" s="63">
        <f t="shared" si="37"/>
        <v>0</v>
      </c>
      <c r="J56" s="63">
        <f t="shared" si="37"/>
        <v>0</v>
      </c>
      <c r="K56" s="63">
        <f t="shared" si="37"/>
        <v>0</v>
      </c>
      <c r="L56" s="63">
        <f t="shared" si="37"/>
        <v>0</v>
      </c>
      <c r="M56" s="63">
        <f t="shared" si="37"/>
        <v>0</v>
      </c>
      <c r="N56" s="63">
        <f t="shared" si="37"/>
        <v>0</v>
      </c>
      <c r="O56" s="63">
        <f t="shared" si="37"/>
        <v>0</v>
      </c>
      <c r="P56" s="63">
        <f t="shared" si="38"/>
        <v>0</v>
      </c>
      <c r="Q56" s="63">
        <f t="shared" si="38"/>
        <v>0</v>
      </c>
      <c r="R56" s="63">
        <f t="shared" si="38"/>
        <v>0</v>
      </c>
      <c r="S56" s="63">
        <f t="shared" si="38"/>
        <v>0</v>
      </c>
      <c r="T56" s="63">
        <f t="shared" si="38"/>
        <v>0</v>
      </c>
      <c r="U56" s="63">
        <f t="shared" si="38"/>
        <v>0</v>
      </c>
      <c r="V56" s="63">
        <f t="shared" si="38"/>
        <v>0</v>
      </c>
      <c r="W56" s="63">
        <f t="shared" si="38"/>
        <v>0</v>
      </c>
      <c r="X56" s="63">
        <f t="shared" si="38"/>
        <v>0</v>
      </c>
      <c r="AA56" s="3">
        <f t="shared" si="39"/>
        <v>0</v>
      </c>
    </row>
    <row r="57" spans="1:27" x14ac:dyDescent="0.25">
      <c r="A57" s="8">
        <f t="shared" si="41"/>
        <v>37</v>
      </c>
      <c r="B57" s="3" t="str">
        <f t="shared" si="40"/>
        <v xml:space="preserve">    na</v>
      </c>
      <c r="C57" s="34" t="s">
        <v>373</v>
      </c>
      <c r="E57" s="63">
        <f>'Class Plant - Elec'!$L$46+'Class Plant - PRP'!$L$46</f>
        <v>0</v>
      </c>
      <c r="F57" s="63">
        <f t="shared" si="37"/>
        <v>0</v>
      </c>
      <c r="G57" s="63">
        <f t="shared" si="37"/>
        <v>0</v>
      </c>
      <c r="H57" s="63">
        <f t="shared" si="37"/>
        <v>0</v>
      </c>
      <c r="I57" s="63">
        <f t="shared" si="37"/>
        <v>0</v>
      </c>
      <c r="J57" s="63">
        <f t="shared" si="37"/>
        <v>0</v>
      </c>
      <c r="K57" s="63">
        <f t="shared" si="37"/>
        <v>0</v>
      </c>
      <c r="L57" s="63">
        <f t="shared" si="37"/>
        <v>0</v>
      </c>
      <c r="M57" s="63">
        <f t="shared" si="37"/>
        <v>0</v>
      </c>
      <c r="N57" s="63">
        <f t="shared" si="37"/>
        <v>0</v>
      </c>
      <c r="O57" s="63">
        <f t="shared" si="37"/>
        <v>0</v>
      </c>
      <c r="P57" s="63">
        <f t="shared" si="38"/>
        <v>0</v>
      </c>
      <c r="Q57" s="63">
        <f t="shared" si="38"/>
        <v>0</v>
      </c>
      <c r="R57" s="63">
        <f t="shared" si="38"/>
        <v>0</v>
      </c>
      <c r="S57" s="63">
        <f t="shared" si="38"/>
        <v>0</v>
      </c>
      <c r="T57" s="63">
        <f t="shared" si="38"/>
        <v>0</v>
      </c>
      <c r="U57" s="63">
        <f t="shared" si="38"/>
        <v>0</v>
      </c>
      <c r="V57" s="63">
        <f t="shared" si="38"/>
        <v>0</v>
      </c>
      <c r="W57" s="63">
        <f t="shared" si="38"/>
        <v>0</v>
      </c>
      <c r="X57" s="63">
        <f t="shared" si="38"/>
        <v>0</v>
      </c>
      <c r="AA57" s="3">
        <f t="shared" si="39"/>
        <v>0</v>
      </c>
    </row>
    <row r="58" spans="1:27" x14ac:dyDescent="0.25">
      <c r="A58" s="8">
        <f t="shared" si="41"/>
        <v>38</v>
      </c>
      <c r="B58" s="3" t="str">
        <f t="shared" si="40"/>
        <v xml:space="preserve">    na</v>
      </c>
      <c r="C58" s="34" t="s">
        <v>373</v>
      </c>
      <c r="E58" s="63">
        <f>'Class Plant - Elec'!$M$46+'Class Plant - PRP'!$M$46</f>
        <v>0</v>
      </c>
      <c r="F58" s="63">
        <f t="shared" si="37"/>
        <v>0</v>
      </c>
      <c r="G58" s="63">
        <f t="shared" si="37"/>
        <v>0</v>
      </c>
      <c r="H58" s="63">
        <f t="shared" si="37"/>
        <v>0</v>
      </c>
      <c r="I58" s="63">
        <f t="shared" si="37"/>
        <v>0</v>
      </c>
      <c r="J58" s="63">
        <f t="shared" si="37"/>
        <v>0</v>
      </c>
      <c r="K58" s="63">
        <f t="shared" si="37"/>
        <v>0</v>
      </c>
      <c r="L58" s="63">
        <f t="shared" si="37"/>
        <v>0</v>
      </c>
      <c r="M58" s="63">
        <f t="shared" si="37"/>
        <v>0</v>
      </c>
      <c r="N58" s="63">
        <f t="shared" si="37"/>
        <v>0</v>
      </c>
      <c r="O58" s="63">
        <f t="shared" si="37"/>
        <v>0</v>
      </c>
      <c r="P58" s="63">
        <f t="shared" si="38"/>
        <v>0</v>
      </c>
      <c r="Q58" s="63">
        <f t="shared" si="38"/>
        <v>0</v>
      </c>
      <c r="R58" s="63">
        <f t="shared" si="38"/>
        <v>0</v>
      </c>
      <c r="S58" s="63">
        <f t="shared" si="38"/>
        <v>0</v>
      </c>
      <c r="T58" s="63">
        <f t="shared" si="38"/>
        <v>0</v>
      </c>
      <c r="U58" s="63">
        <f t="shared" si="38"/>
        <v>0</v>
      </c>
      <c r="V58" s="63">
        <f t="shared" si="38"/>
        <v>0</v>
      </c>
      <c r="W58" s="63">
        <f t="shared" si="38"/>
        <v>0</v>
      </c>
      <c r="X58" s="63">
        <f t="shared" si="38"/>
        <v>0</v>
      </c>
      <c r="AA58" s="3">
        <f t="shared" si="39"/>
        <v>0</v>
      </c>
    </row>
    <row r="59" spans="1:27" x14ac:dyDescent="0.25">
      <c r="A59" s="8">
        <f t="shared" si="41"/>
        <v>39</v>
      </c>
      <c r="B59" s="3" t="str">
        <f t="shared" si="40"/>
        <v xml:space="preserve">    na</v>
      </c>
      <c r="C59" s="34" t="s">
        <v>373</v>
      </c>
      <c r="E59" s="63">
        <f>'Class Plant - Elec'!$N$46+'Class Plant - PRP'!$N$46</f>
        <v>0</v>
      </c>
      <c r="F59" s="63">
        <f t="shared" si="37"/>
        <v>0</v>
      </c>
      <c r="G59" s="63">
        <f t="shared" si="37"/>
        <v>0</v>
      </c>
      <c r="H59" s="63">
        <f t="shared" si="37"/>
        <v>0</v>
      </c>
      <c r="I59" s="63">
        <f t="shared" si="37"/>
        <v>0</v>
      </c>
      <c r="J59" s="63">
        <f t="shared" si="37"/>
        <v>0</v>
      </c>
      <c r="K59" s="63">
        <f t="shared" si="37"/>
        <v>0</v>
      </c>
      <c r="L59" s="63">
        <f t="shared" si="37"/>
        <v>0</v>
      </c>
      <c r="M59" s="63">
        <f t="shared" si="37"/>
        <v>0</v>
      </c>
      <c r="N59" s="63">
        <f t="shared" si="37"/>
        <v>0</v>
      </c>
      <c r="O59" s="63">
        <f t="shared" si="37"/>
        <v>0</v>
      </c>
      <c r="P59" s="63">
        <f t="shared" si="38"/>
        <v>0</v>
      </c>
      <c r="Q59" s="63">
        <f t="shared" si="38"/>
        <v>0</v>
      </c>
      <c r="R59" s="63">
        <f t="shared" si="38"/>
        <v>0</v>
      </c>
      <c r="S59" s="63">
        <f t="shared" si="38"/>
        <v>0</v>
      </c>
      <c r="T59" s="63">
        <f t="shared" si="38"/>
        <v>0</v>
      </c>
      <c r="U59" s="63">
        <f t="shared" si="38"/>
        <v>0</v>
      </c>
      <c r="V59" s="63">
        <f t="shared" si="38"/>
        <v>0</v>
      </c>
      <c r="W59" s="63">
        <f t="shared" si="38"/>
        <v>0</v>
      </c>
      <c r="X59" s="63">
        <f t="shared" si="38"/>
        <v>0</v>
      </c>
      <c r="AA59" s="3">
        <f t="shared" si="39"/>
        <v>0</v>
      </c>
    </row>
    <row r="60" spans="1:27" x14ac:dyDescent="0.25">
      <c r="A60" s="8">
        <f t="shared" si="41"/>
        <v>40</v>
      </c>
      <c r="B60" s="3" t="str">
        <f t="shared" si="40"/>
        <v xml:space="preserve">    na</v>
      </c>
      <c r="C60" s="34" t="s">
        <v>373</v>
      </c>
      <c r="E60" s="69">
        <f>'Class Plant - Elec'!$O$46+'Class Plant - PRP'!$O$46</f>
        <v>0</v>
      </c>
      <c r="F60" s="69">
        <f t="shared" si="37"/>
        <v>0</v>
      </c>
      <c r="G60" s="69">
        <f t="shared" si="37"/>
        <v>0</v>
      </c>
      <c r="H60" s="69">
        <f t="shared" si="37"/>
        <v>0</v>
      </c>
      <c r="I60" s="69">
        <f t="shared" si="37"/>
        <v>0</v>
      </c>
      <c r="J60" s="69">
        <f t="shared" si="37"/>
        <v>0</v>
      </c>
      <c r="K60" s="69">
        <f t="shared" si="37"/>
        <v>0</v>
      </c>
      <c r="L60" s="69">
        <f t="shared" si="37"/>
        <v>0</v>
      </c>
      <c r="M60" s="69">
        <f t="shared" si="37"/>
        <v>0</v>
      </c>
      <c r="N60" s="69">
        <f t="shared" si="37"/>
        <v>0</v>
      </c>
      <c r="O60" s="69">
        <f t="shared" si="37"/>
        <v>0</v>
      </c>
      <c r="P60" s="69">
        <f t="shared" si="38"/>
        <v>0</v>
      </c>
      <c r="Q60" s="69">
        <f t="shared" si="38"/>
        <v>0</v>
      </c>
      <c r="R60" s="69">
        <f t="shared" si="38"/>
        <v>0</v>
      </c>
      <c r="S60" s="69">
        <f t="shared" si="38"/>
        <v>0</v>
      </c>
      <c r="T60" s="69">
        <f t="shared" si="38"/>
        <v>0</v>
      </c>
      <c r="U60" s="69">
        <f t="shared" si="38"/>
        <v>0</v>
      </c>
      <c r="V60" s="69">
        <f t="shared" si="38"/>
        <v>0</v>
      </c>
      <c r="W60" s="69">
        <f t="shared" si="38"/>
        <v>0</v>
      </c>
      <c r="X60" s="69">
        <f t="shared" si="38"/>
        <v>0</v>
      </c>
      <c r="AA60" s="3">
        <f t="shared" si="39"/>
        <v>0</v>
      </c>
    </row>
    <row r="61" spans="1:27" s="66" customFormat="1" x14ac:dyDescent="0.25">
      <c r="A61" s="71">
        <f t="shared" si="41"/>
        <v>41</v>
      </c>
      <c r="B61" s="67" t="s">
        <v>399</v>
      </c>
      <c r="C61" s="67"/>
      <c r="D61" s="67"/>
      <c r="E61" s="70">
        <f>SUM(E52:E60)</f>
        <v>242251655.75420493</v>
      </c>
      <c r="F61" s="70">
        <f t="shared" ref="F61" si="42">SUM(F52:F60)</f>
        <v>64384476.832291827</v>
      </c>
      <c r="G61" s="70">
        <f t="shared" ref="G61" si="43">SUM(G52:G60)</f>
        <v>28024591.274069279</v>
      </c>
      <c r="H61" s="70">
        <f t="shared" ref="H61" si="44">SUM(H52:H60)</f>
        <v>39389571.101365164</v>
      </c>
      <c r="I61" s="70">
        <f t="shared" ref="I61" si="45">SUM(I52:I60)</f>
        <v>12445062.05814614</v>
      </c>
      <c r="J61" s="70">
        <f t="shared" ref="J61" si="46">SUM(J52:J60)</f>
        <v>21348172.901603799</v>
      </c>
      <c r="K61" s="70">
        <f t="shared" ref="K61" si="47">SUM(K52:K60)</f>
        <v>56008267.822424181</v>
      </c>
      <c r="L61" s="70">
        <f t="shared" ref="L61" si="48">SUM(L52:L60)</f>
        <v>4471347.5044931006</v>
      </c>
      <c r="M61" s="70">
        <f t="shared" ref="M61" si="49">SUM(M52:M60)</f>
        <v>16034248.159431705</v>
      </c>
      <c r="N61" s="70">
        <f t="shared" ref="N61" si="50">SUM(N52:N60)</f>
        <v>0</v>
      </c>
      <c r="O61" s="70">
        <f t="shared" ref="O61" si="51">SUM(O52:O60)</f>
        <v>0</v>
      </c>
      <c r="P61" s="70">
        <f t="shared" ref="P61" si="52">SUM(P52:P60)</f>
        <v>145918.10037972825</v>
      </c>
      <c r="Q61" s="70">
        <f t="shared" ref="Q61" si="53">SUM(Q52:Q60)</f>
        <v>0</v>
      </c>
      <c r="R61" s="70">
        <f t="shared" ref="R61" si="54">SUM(R52:R60)</f>
        <v>0</v>
      </c>
      <c r="S61" s="70">
        <f t="shared" ref="S61" si="55">SUM(S52:S60)</f>
        <v>0</v>
      </c>
      <c r="T61" s="70">
        <f t="shared" ref="T61" si="56">SUM(T52:T60)</f>
        <v>0</v>
      </c>
      <c r="U61" s="70">
        <f t="shared" ref="U61" si="57">SUM(U52:U60)</f>
        <v>0</v>
      </c>
      <c r="V61" s="70">
        <f t="shared" ref="V61" si="58">SUM(V52:V60)</f>
        <v>0</v>
      </c>
      <c r="W61" s="70">
        <f t="shared" ref="W61" si="59">SUM(W52:W60)</f>
        <v>0</v>
      </c>
      <c r="X61" s="70">
        <f t="shared" ref="X61" si="60">SUM(X52:X60)</f>
        <v>0</v>
      </c>
      <c r="AA61" s="66">
        <f t="shared" si="39"/>
        <v>0</v>
      </c>
    </row>
    <row r="62" spans="1:27" x14ac:dyDescent="0.25">
      <c r="A62" s="8"/>
    </row>
    <row r="63" spans="1:27" x14ac:dyDescent="0.25">
      <c r="A63" s="8"/>
    </row>
    <row r="64" spans="1:27" s="66" customFormat="1" x14ac:dyDescent="0.25">
      <c r="A64" s="71"/>
      <c r="B64" s="67" t="s">
        <v>400</v>
      </c>
    </row>
    <row r="65" spans="1:27" x14ac:dyDescent="0.25">
      <c r="A65" s="8"/>
      <c r="B65" s="3" t="s">
        <v>97</v>
      </c>
    </row>
    <row r="66" spans="1:27" x14ac:dyDescent="0.25">
      <c r="A66" s="8">
        <f>+A61+1</f>
        <v>42</v>
      </c>
      <c r="B66" s="3" t="str">
        <f>B52</f>
        <v xml:space="preserve">    Consumer</v>
      </c>
      <c r="C66" s="34" t="s">
        <v>373</v>
      </c>
      <c r="E66" s="63">
        <f>'Class Plant - Elec'!$G$49+'Class Plant - PRP'!$G$49</f>
        <v>0</v>
      </c>
      <c r="F66" s="63">
        <f t="shared" ref="F66:O74" si="61">IFERROR($E66*VLOOKUP($C66,ALLOCATORS,F$1,FALSE),0)</f>
        <v>0</v>
      </c>
      <c r="G66" s="63">
        <f t="shared" si="61"/>
        <v>0</v>
      </c>
      <c r="H66" s="63">
        <f t="shared" si="61"/>
        <v>0</v>
      </c>
      <c r="I66" s="63">
        <f t="shared" si="61"/>
        <v>0</v>
      </c>
      <c r="J66" s="63">
        <f t="shared" si="61"/>
        <v>0</v>
      </c>
      <c r="K66" s="63">
        <f t="shared" si="61"/>
        <v>0</v>
      </c>
      <c r="L66" s="63">
        <f t="shared" si="61"/>
        <v>0</v>
      </c>
      <c r="M66" s="63">
        <f t="shared" si="61"/>
        <v>0</v>
      </c>
      <c r="N66" s="63">
        <f t="shared" si="61"/>
        <v>0</v>
      </c>
      <c r="O66" s="63">
        <f t="shared" si="61"/>
        <v>0</v>
      </c>
      <c r="P66" s="63">
        <f t="shared" ref="P66:X74" si="62">IFERROR($E66*VLOOKUP($C66,ALLOCATORS,P$1,FALSE),0)</f>
        <v>0</v>
      </c>
      <c r="Q66" s="63">
        <f t="shared" si="62"/>
        <v>0</v>
      </c>
      <c r="R66" s="63">
        <f t="shared" si="62"/>
        <v>0</v>
      </c>
      <c r="S66" s="63">
        <f t="shared" si="62"/>
        <v>0</v>
      </c>
      <c r="T66" s="63">
        <f t="shared" si="62"/>
        <v>0</v>
      </c>
      <c r="U66" s="63">
        <f t="shared" si="62"/>
        <v>0</v>
      </c>
      <c r="V66" s="63">
        <f t="shared" si="62"/>
        <v>0</v>
      </c>
      <c r="W66" s="63">
        <f t="shared" si="62"/>
        <v>0</v>
      </c>
      <c r="X66" s="63">
        <f t="shared" si="62"/>
        <v>0</v>
      </c>
      <c r="AA66" s="3">
        <f t="shared" ref="AA66:AA75" si="63">IF(ROUND(SUM(F66:X66)-E66,0)=0,0,1)</f>
        <v>0</v>
      </c>
    </row>
    <row r="67" spans="1:27" x14ac:dyDescent="0.25">
      <c r="A67" s="8">
        <f>+A66+1</f>
        <v>43</v>
      </c>
      <c r="B67" s="3" t="str">
        <f t="shared" ref="B67:B73" si="64">B53</f>
        <v xml:space="preserve">    Demand</v>
      </c>
      <c r="C67" s="34" t="s">
        <v>525</v>
      </c>
      <c r="E67" s="63">
        <f>'Class Plant - Elec'!$H$49+'Class Plant - PRP'!$H$49</f>
        <v>853208.64</v>
      </c>
      <c r="F67" s="63">
        <f t="shared" si="61"/>
        <v>168811.0383273956</v>
      </c>
      <c r="G67" s="63">
        <f t="shared" si="61"/>
        <v>156575.36870401076</v>
      </c>
      <c r="H67" s="63">
        <f t="shared" si="61"/>
        <v>109861.18969160825</v>
      </c>
      <c r="I67" s="63">
        <f t="shared" si="61"/>
        <v>39815.624967964461</v>
      </c>
      <c r="J67" s="63">
        <f t="shared" si="61"/>
        <v>84189.683447077812</v>
      </c>
      <c r="K67" s="63">
        <f t="shared" si="61"/>
        <v>222575.92160813828</v>
      </c>
      <c r="L67" s="63">
        <f t="shared" si="61"/>
        <v>16896.528833560962</v>
      </c>
      <c r="M67" s="63">
        <f t="shared" si="61"/>
        <v>54483.284420243974</v>
      </c>
      <c r="N67" s="63">
        <f t="shared" si="61"/>
        <v>0</v>
      </c>
      <c r="O67" s="63">
        <f t="shared" si="61"/>
        <v>0</v>
      </c>
      <c r="P67" s="63">
        <f t="shared" si="62"/>
        <v>0</v>
      </c>
      <c r="Q67" s="63">
        <f t="shared" si="62"/>
        <v>0</v>
      </c>
      <c r="R67" s="63">
        <f t="shared" si="62"/>
        <v>0</v>
      </c>
      <c r="S67" s="63">
        <f t="shared" si="62"/>
        <v>0</v>
      </c>
      <c r="T67" s="63">
        <f t="shared" si="62"/>
        <v>0</v>
      </c>
      <c r="U67" s="63">
        <f t="shared" si="62"/>
        <v>0</v>
      </c>
      <c r="V67" s="63">
        <f t="shared" si="62"/>
        <v>0</v>
      </c>
      <c r="W67" s="63">
        <f t="shared" si="62"/>
        <v>0</v>
      </c>
      <c r="X67" s="63">
        <f t="shared" si="62"/>
        <v>0</v>
      </c>
      <c r="AA67" s="3">
        <f t="shared" si="63"/>
        <v>0</v>
      </c>
    </row>
    <row r="68" spans="1:27" x14ac:dyDescent="0.25">
      <c r="A68" s="8">
        <f t="shared" ref="A68:A75" si="65">+A67+1</f>
        <v>44</v>
      </c>
      <c r="B68" s="3" t="str">
        <f t="shared" si="64"/>
        <v xml:space="preserve">    Energy</v>
      </c>
      <c r="C68" s="34" t="s">
        <v>369</v>
      </c>
      <c r="E68" s="63">
        <f>'Class Plant - Elec'!$I$49+'Class Plant - PRP'!$I$49</f>
        <v>0</v>
      </c>
      <c r="F68" s="63">
        <f t="shared" si="61"/>
        <v>0</v>
      </c>
      <c r="G68" s="63">
        <f t="shared" si="61"/>
        <v>0</v>
      </c>
      <c r="H68" s="63">
        <f t="shared" si="61"/>
        <v>0</v>
      </c>
      <c r="I68" s="63">
        <f t="shared" si="61"/>
        <v>0</v>
      </c>
      <c r="J68" s="63">
        <f t="shared" si="61"/>
        <v>0</v>
      </c>
      <c r="K68" s="63">
        <f t="shared" si="61"/>
        <v>0</v>
      </c>
      <c r="L68" s="63">
        <f t="shared" si="61"/>
        <v>0</v>
      </c>
      <c r="M68" s="63">
        <f t="shared" si="61"/>
        <v>0</v>
      </c>
      <c r="N68" s="63">
        <f t="shared" si="61"/>
        <v>0</v>
      </c>
      <c r="O68" s="63">
        <f t="shared" si="61"/>
        <v>0</v>
      </c>
      <c r="P68" s="63">
        <f t="shared" si="62"/>
        <v>0</v>
      </c>
      <c r="Q68" s="63">
        <f t="shared" si="62"/>
        <v>0</v>
      </c>
      <c r="R68" s="63">
        <f t="shared" si="62"/>
        <v>0</v>
      </c>
      <c r="S68" s="63">
        <f t="shared" si="62"/>
        <v>0</v>
      </c>
      <c r="T68" s="63">
        <f t="shared" si="62"/>
        <v>0</v>
      </c>
      <c r="U68" s="63">
        <f t="shared" si="62"/>
        <v>0</v>
      </c>
      <c r="V68" s="63">
        <f t="shared" si="62"/>
        <v>0</v>
      </c>
      <c r="W68" s="63">
        <f t="shared" si="62"/>
        <v>0</v>
      </c>
      <c r="X68" s="63">
        <f t="shared" si="62"/>
        <v>0</v>
      </c>
      <c r="AA68" s="3">
        <f t="shared" si="63"/>
        <v>0</v>
      </c>
    </row>
    <row r="69" spans="1:27" x14ac:dyDescent="0.25">
      <c r="A69" s="8">
        <f t="shared" si="65"/>
        <v>45</v>
      </c>
      <c r="B69" s="3" t="str">
        <f t="shared" si="64"/>
        <v xml:space="preserve">    Revenue</v>
      </c>
      <c r="C69" s="34" t="s">
        <v>91</v>
      </c>
      <c r="E69" s="63">
        <f>'Class Plant - Elec'!$J$49+'Class Plant - PRP'!$J$49</f>
        <v>0</v>
      </c>
      <c r="F69" s="63">
        <f t="shared" si="61"/>
        <v>0</v>
      </c>
      <c r="G69" s="63">
        <f t="shared" si="61"/>
        <v>0</v>
      </c>
      <c r="H69" s="63">
        <f t="shared" si="61"/>
        <v>0</v>
      </c>
      <c r="I69" s="63">
        <f t="shared" si="61"/>
        <v>0</v>
      </c>
      <c r="J69" s="63">
        <f t="shared" si="61"/>
        <v>0</v>
      </c>
      <c r="K69" s="63">
        <f t="shared" si="61"/>
        <v>0</v>
      </c>
      <c r="L69" s="63">
        <f t="shared" si="61"/>
        <v>0</v>
      </c>
      <c r="M69" s="63">
        <f t="shared" si="61"/>
        <v>0</v>
      </c>
      <c r="N69" s="63">
        <f t="shared" si="61"/>
        <v>0</v>
      </c>
      <c r="O69" s="63">
        <f t="shared" si="61"/>
        <v>0</v>
      </c>
      <c r="P69" s="63">
        <f t="shared" si="62"/>
        <v>0</v>
      </c>
      <c r="Q69" s="63">
        <f t="shared" si="62"/>
        <v>0</v>
      </c>
      <c r="R69" s="63">
        <f t="shared" si="62"/>
        <v>0</v>
      </c>
      <c r="S69" s="63">
        <f t="shared" si="62"/>
        <v>0</v>
      </c>
      <c r="T69" s="63">
        <f t="shared" si="62"/>
        <v>0</v>
      </c>
      <c r="U69" s="63">
        <f t="shared" si="62"/>
        <v>0</v>
      </c>
      <c r="V69" s="63">
        <f t="shared" si="62"/>
        <v>0</v>
      </c>
      <c r="W69" s="63">
        <f t="shared" si="62"/>
        <v>0</v>
      </c>
      <c r="X69" s="63">
        <f t="shared" si="62"/>
        <v>0</v>
      </c>
      <c r="AA69" s="3">
        <f t="shared" si="63"/>
        <v>0</v>
      </c>
    </row>
    <row r="70" spans="1:27" x14ac:dyDescent="0.25">
      <c r="A70" s="8">
        <f t="shared" si="65"/>
        <v>46</v>
      </c>
      <c r="B70" s="3" t="str">
        <f t="shared" si="64"/>
        <v xml:space="preserve">    Lights</v>
      </c>
      <c r="C70" s="34" t="s">
        <v>577</v>
      </c>
      <c r="E70" s="63">
        <f>'Class Plant - Elec'!$K$49+'Class Plant - PRP'!$K$49</f>
        <v>0</v>
      </c>
      <c r="F70" s="63">
        <f t="shared" si="61"/>
        <v>0</v>
      </c>
      <c r="G70" s="63">
        <f t="shared" si="61"/>
        <v>0</v>
      </c>
      <c r="H70" s="63">
        <f t="shared" si="61"/>
        <v>0</v>
      </c>
      <c r="I70" s="63">
        <f t="shared" si="61"/>
        <v>0</v>
      </c>
      <c r="J70" s="63">
        <f t="shared" si="61"/>
        <v>0</v>
      </c>
      <c r="K70" s="63">
        <f t="shared" si="61"/>
        <v>0</v>
      </c>
      <c r="L70" s="63">
        <f t="shared" si="61"/>
        <v>0</v>
      </c>
      <c r="M70" s="63">
        <f t="shared" si="61"/>
        <v>0</v>
      </c>
      <c r="N70" s="63">
        <f t="shared" si="61"/>
        <v>0</v>
      </c>
      <c r="O70" s="63">
        <f t="shared" si="61"/>
        <v>0</v>
      </c>
      <c r="P70" s="63">
        <f t="shared" si="62"/>
        <v>0</v>
      </c>
      <c r="Q70" s="63">
        <f t="shared" si="62"/>
        <v>0</v>
      </c>
      <c r="R70" s="63">
        <f t="shared" si="62"/>
        <v>0</v>
      </c>
      <c r="S70" s="63">
        <f t="shared" si="62"/>
        <v>0</v>
      </c>
      <c r="T70" s="63">
        <f t="shared" si="62"/>
        <v>0</v>
      </c>
      <c r="U70" s="63">
        <f t="shared" si="62"/>
        <v>0</v>
      </c>
      <c r="V70" s="63">
        <f t="shared" si="62"/>
        <v>0</v>
      </c>
      <c r="W70" s="63">
        <f t="shared" si="62"/>
        <v>0</v>
      </c>
      <c r="X70" s="63">
        <f t="shared" si="62"/>
        <v>0</v>
      </c>
      <c r="AA70" s="3">
        <f t="shared" si="63"/>
        <v>0</v>
      </c>
    </row>
    <row r="71" spans="1:27" x14ac:dyDescent="0.25">
      <c r="A71" s="8">
        <f t="shared" si="65"/>
        <v>47</v>
      </c>
      <c r="B71" s="3" t="str">
        <f t="shared" si="64"/>
        <v xml:space="preserve">    na</v>
      </c>
      <c r="C71" s="34" t="s">
        <v>373</v>
      </c>
      <c r="E71" s="63">
        <f>'Class Plant - Elec'!$L$49+'Class Plant - PRP'!$L$49</f>
        <v>0</v>
      </c>
      <c r="F71" s="63">
        <f t="shared" si="61"/>
        <v>0</v>
      </c>
      <c r="G71" s="63">
        <f t="shared" si="61"/>
        <v>0</v>
      </c>
      <c r="H71" s="63">
        <f t="shared" si="61"/>
        <v>0</v>
      </c>
      <c r="I71" s="63">
        <f t="shared" si="61"/>
        <v>0</v>
      </c>
      <c r="J71" s="63">
        <f t="shared" si="61"/>
        <v>0</v>
      </c>
      <c r="K71" s="63">
        <f t="shared" si="61"/>
        <v>0</v>
      </c>
      <c r="L71" s="63">
        <f t="shared" si="61"/>
        <v>0</v>
      </c>
      <c r="M71" s="63">
        <f t="shared" si="61"/>
        <v>0</v>
      </c>
      <c r="N71" s="63">
        <f t="shared" si="61"/>
        <v>0</v>
      </c>
      <c r="O71" s="63">
        <f t="shared" si="61"/>
        <v>0</v>
      </c>
      <c r="P71" s="63">
        <f t="shared" si="62"/>
        <v>0</v>
      </c>
      <c r="Q71" s="63">
        <f t="shared" si="62"/>
        <v>0</v>
      </c>
      <c r="R71" s="63">
        <f t="shared" si="62"/>
        <v>0</v>
      </c>
      <c r="S71" s="63">
        <f t="shared" si="62"/>
        <v>0</v>
      </c>
      <c r="T71" s="63">
        <f t="shared" si="62"/>
        <v>0</v>
      </c>
      <c r="U71" s="63">
        <f t="shared" si="62"/>
        <v>0</v>
      </c>
      <c r="V71" s="63">
        <f t="shared" si="62"/>
        <v>0</v>
      </c>
      <c r="W71" s="63">
        <f t="shared" si="62"/>
        <v>0</v>
      </c>
      <c r="X71" s="63">
        <f t="shared" si="62"/>
        <v>0</v>
      </c>
      <c r="AA71" s="3">
        <f t="shared" si="63"/>
        <v>0</v>
      </c>
    </row>
    <row r="72" spans="1:27" x14ac:dyDescent="0.25">
      <c r="A72" s="8">
        <f t="shared" si="65"/>
        <v>48</v>
      </c>
      <c r="B72" s="3" t="str">
        <f t="shared" si="64"/>
        <v xml:space="preserve">    na</v>
      </c>
      <c r="C72" s="34" t="s">
        <v>373</v>
      </c>
      <c r="E72" s="63">
        <f>'Class Plant - Elec'!$M$49+'Class Plant - PRP'!$M$49</f>
        <v>0</v>
      </c>
      <c r="F72" s="63">
        <f t="shared" si="61"/>
        <v>0</v>
      </c>
      <c r="G72" s="63">
        <f t="shared" si="61"/>
        <v>0</v>
      </c>
      <c r="H72" s="63">
        <f t="shared" si="61"/>
        <v>0</v>
      </c>
      <c r="I72" s="63">
        <f t="shared" si="61"/>
        <v>0</v>
      </c>
      <c r="J72" s="63">
        <f t="shared" si="61"/>
        <v>0</v>
      </c>
      <c r="K72" s="63">
        <f t="shared" si="61"/>
        <v>0</v>
      </c>
      <c r="L72" s="63">
        <f t="shared" si="61"/>
        <v>0</v>
      </c>
      <c r="M72" s="63">
        <f t="shared" si="61"/>
        <v>0</v>
      </c>
      <c r="N72" s="63">
        <f t="shared" si="61"/>
        <v>0</v>
      </c>
      <c r="O72" s="63">
        <f t="shared" si="61"/>
        <v>0</v>
      </c>
      <c r="P72" s="63">
        <f t="shared" si="62"/>
        <v>0</v>
      </c>
      <c r="Q72" s="63">
        <f t="shared" si="62"/>
        <v>0</v>
      </c>
      <c r="R72" s="63">
        <f t="shared" si="62"/>
        <v>0</v>
      </c>
      <c r="S72" s="63">
        <f t="shared" si="62"/>
        <v>0</v>
      </c>
      <c r="T72" s="63">
        <f t="shared" si="62"/>
        <v>0</v>
      </c>
      <c r="U72" s="63">
        <f t="shared" si="62"/>
        <v>0</v>
      </c>
      <c r="V72" s="63">
        <f t="shared" si="62"/>
        <v>0</v>
      </c>
      <c r="W72" s="63">
        <f t="shared" si="62"/>
        <v>0</v>
      </c>
      <c r="X72" s="63">
        <f t="shared" si="62"/>
        <v>0</v>
      </c>
      <c r="AA72" s="3">
        <f t="shared" si="63"/>
        <v>0</v>
      </c>
    </row>
    <row r="73" spans="1:27" x14ac:dyDescent="0.25">
      <c r="A73" s="8">
        <f t="shared" si="65"/>
        <v>49</v>
      </c>
      <c r="B73" s="3" t="str">
        <f t="shared" si="64"/>
        <v xml:space="preserve">    na</v>
      </c>
      <c r="C73" s="34" t="s">
        <v>373</v>
      </c>
      <c r="E73" s="63">
        <f>'Class Plant - Elec'!$N$49+'Class Plant - PRP'!$N$49</f>
        <v>0</v>
      </c>
      <c r="F73" s="63">
        <f t="shared" si="61"/>
        <v>0</v>
      </c>
      <c r="G73" s="63">
        <f t="shared" si="61"/>
        <v>0</v>
      </c>
      <c r="H73" s="63">
        <f t="shared" si="61"/>
        <v>0</v>
      </c>
      <c r="I73" s="63">
        <f t="shared" si="61"/>
        <v>0</v>
      </c>
      <c r="J73" s="63">
        <f t="shared" si="61"/>
        <v>0</v>
      </c>
      <c r="K73" s="63">
        <f t="shared" si="61"/>
        <v>0</v>
      </c>
      <c r="L73" s="63">
        <f t="shared" si="61"/>
        <v>0</v>
      </c>
      <c r="M73" s="63">
        <f t="shared" si="61"/>
        <v>0</v>
      </c>
      <c r="N73" s="63">
        <f t="shared" si="61"/>
        <v>0</v>
      </c>
      <c r="O73" s="63">
        <f t="shared" si="61"/>
        <v>0</v>
      </c>
      <c r="P73" s="63">
        <f t="shared" si="62"/>
        <v>0</v>
      </c>
      <c r="Q73" s="63">
        <f t="shared" si="62"/>
        <v>0</v>
      </c>
      <c r="R73" s="63">
        <f t="shared" si="62"/>
        <v>0</v>
      </c>
      <c r="S73" s="63">
        <f t="shared" si="62"/>
        <v>0</v>
      </c>
      <c r="T73" s="63">
        <f t="shared" si="62"/>
        <v>0</v>
      </c>
      <c r="U73" s="63">
        <f t="shared" si="62"/>
        <v>0</v>
      </c>
      <c r="V73" s="63">
        <f t="shared" si="62"/>
        <v>0</v>
      </c>
      <c r="W73" s="63">
        <f t="shared" si="62"/>
        <v>0</v>
      </c>
      <c r="X73" s="63">
        <f t="shared" si="62"/>
        <v>0</v>
      </c>
      <c r="AA73" s="3">
        <f t="shared" si="63"/>
        <v>0</v>
      </c>
    </row>
    <row r="74" spans="1:27" x14ac:dyDescent="0.25">
      <c r="A74" s="8">
        <f t="shared" si="65"/>
        <v>50</v>
      </c>
      <c r="B74" s="3" t="str">
        <f>B60</f>
        <v xml:space="preserve">    na</v>
      </c>
      <c r="C74" s="34" t="s">
        <v>373</v>
      </c>
      <c r="E74" s="69">
        <f>'Class Plant - Elec'!$O$49+'Class Plant - PRP'!$O$49</f>
        <v>0</v>
      </c>
      <c r="F74" s="69">
        <f t="shared" si="61"/>
        <v>0</v>
      </c>
      <c r="G74" s="69">
        <f t="shared" si="61"/>
        <v>0</v>
      </c>
      <c r="H74" s="69">
        <f t="shared" si="61"/>
        <v>0</v>
      </c>
      <c r="I74" s="69">
        <f t="shared" si="61"/>
        <v>0</v>
      </c>
      <c r="J74" s="69">
        <f t="shared" si="61"/>
        <v>0</v>
      </c>
      <c r="K74" s="69">
        <f t="shared" si="61"/>
        <v>0</v>
      </c>
      <c r="L74" s="69">
        <f t="shared" si="61"/>
        <v>0</v>
      </c>
      <c r="M74" s="69">
        <f t="shared" si="61"/>
        <v>0</v>
      </c>
      <c r="N74" s="69">
        <f t="shared" si="61"/>
        <v>0</v>
      </c>
      <c r="O74" s="69">
        <f t="shared" si="61"/>
        <v>0</v>
      </c>
      <c r="P74" s="69">
        <f t="shared" si="62"/>
        <v>0</v>
      </c>
      <c r="Q74" s="69">
        <f t="shared" si="62"/>
        <v>0</v>
      </c>
      <c r="R74" s="69">
        <f t="shared" si="62"/>
        <v>0</v>
      </c>
      <c r="S74" s="69">
        <f t="shared" si="62"/>
        <v>0</v>
      </c>
      <c r="T74" s="69">
        <f t="shared" si="62"/>
        <v>0</v>
      </c>
      <c r="U74" s="69">
        <f t="shared" si="62"/>
        <v>0</v>
      </c>
      <c r="V74" s="69">
        <f t="shared" si="62"/>
        <v>0</v>
      </c>
      <c r="W74" s="69">
        <f t="shared" si="62"/>
        <v>0</v>
      </c>
      <c r="X74" s="69">
        <f t="shared" si="62"/>
        <v>0</v>
      </c>
      <c r="AA74" s="3">
        <f t="shared" si="63"/>
        <v>0</v>
      </c>
    </row>
    <row r="75" spans="1:27" x14ac:dyDescent="0.25">
      <c r="A75" s="8">
        <f t="shared" si="65"/>
        <v>51</v>
      </c>
      <c r="E75" s="63">
        <f>SUM(E66:E74)</f>
        <v>853208.64</v>
      </c>
      <c r="F75" s="63">
        <f t="shared" ref="F75" si="66">SUM(F66:F74)</f>
        <v>168811.0383273956</v>
      </c>
      <c r="G75" s="63">
        <f t="shared" ref="G75" si="67">SUM(G66:G74)</f>
        <v>156575.36870401076</v>
      </c>
      <c r="H75" s="63">
        <f t="shared" ref="H75" si="68">SUM(H66:H74)</f>
        <v>109861.18969160825</v>
      </c>
      <c r="I75" s="63">
        <f t="shared" ref="I75" si="69">SUM(I66:I74)</f>
        <v>39815.624967964461</v>
      </c>
      <c r="J75" s="63">
        <f t="shared" ref="J75" si="70">SUM(J66:J74)</f>
        <v>84189.683447077812</v>
      </c>
      <c r="K75" s="63">
        <f t="shared" ref="K75" si="71">SUM(K66:K74)</f>
        <v>222575.92160813828</v>
      </c>
      <c r="L75" s="63">
        <f t="shared" ref="L75" si="72">SUM(L66:L74)</f>
        <v>16896.528833560962</v>
      </c>
      <c r="M75" s="63">
        <f t="shared" ref="M75" si="73">SUM(M66:M74)</f>
        <v>54483.284420243974</v>
      </c>
      <c r="N75" s="63">
        <f t="shared" ref="N75" si="74">SUM(N66:N74)</f>
        <v>0</v>
      </c>
      <c r="O75" s="63">
        <f t="shared" ref="O75" si="75">SUM(O66:O74)</f>
        <v>0</v>
      </c>
      <c r="P75" s="63">
        <f t="shared" ref="P75" si="76">SUM(P66:P74)</f>
        <v>0</v>
      </c>
      <c r="Q75" s="63">
        <f t="shared" ref="Q75" si="77">SUM(Q66:Q74)</f>
        <v>0</v>
      </c>
      <c r="R75" s="63">
        <f t="shared" ref="R75" si="78">SUM(R66:R74)</f>
        <v>0</v>
      </c>
      <c r="S75" s="63">
        <f t="shared" ref="S75" si="79">SUM(S66:S74)</f>
        <v>0</v>
      </c>
      <c r="T75" s="63">
        <f t="shared" ref="T75" si="80">SUM(T66:T74)</f>
        <v>0</v>
      </c>
      <c r="U75" s="63">
        <f t="shared" ref="U75" si="81">SUM(U66:U74)</f>
        <v>0</v>
      </c>
      <c r="V75" s="63">
        <f t="shared" ref="V75" si="82">SUM(V66:V74)</f>
        <v>0</v>
      </c>
      <c r="W75" s="63">
        <f t="shared" ref="W75" si="83">SUM(W66:W74)</f>
        <v>0</v>
      </c>
      <c r="X75" s="63">
        <f t="shared" ref="X75" si="84">SUM(X66:X74)</f>
        <v>0</v>
      </c>
      <c r="AA75" s="3">
        <f t="shared" si="63"/>
        <v>0</v>
      </c>
    </row>
    <row r="76" spans="1:27" x14ac:dyDescent="0.25">
      <c r="A76" s="8"/>
    </row>
    <row r="77" spans="1:27" x14ac:dyDescent="0.25">
      <c r="A77" s="8"/>
      <c r="B77" s="3" t="s">
        <v>401</v>
      </c>
    </row>
    <row r="78" spans="1:27" x14ac:dyDescent="0.25">
      <c r="A78" s="8">
        <f>+A75+1</f>
        <v>52</v>
      </c>
      <c r="B78" s="3" t="str">
        <f>B66</f>
        <v xml:space="preserve">    Consumer</v>
      </c>
      <c r="C78" s="34" t="s">
        <v>373</v>
      </c>
      <c r="E78" s="63">
        <f>'Class Plant - Elec'!$G$50+'Class Plant - PRP'!$G$50</f>
        <v>0</v>
      </c>
      <c r="F78" s="63">
        <f t="shared" ref="F78:O86" si="85">IFERROR($E78*VLOOKUP($C78,ALLOCATORS,F$1,FALSE),0)</f>
        <v>0</v>
      </c>
      <c r="G78" s="63">
        <f t="shared" si="85"/>
        <v>0</v>
      </c>
      <c r="H78" s="63">
        <f t="shared" si="85"/>
        <v>0</v>
      </c>
      <c r="I78" s="63">
        <f t="shared" si="85"/>
        <v>0</v>
      </c>
      <c r="J78" s="63">
        <f t="shared" si="85"/>
        <v>0</v>
      </c>
      <c r="K78" s="63">
        <f t="shared" si="85"/>
        <v>0</v>
      </c>
      <c r="L78" s="63">
        <f t="shared" si="85"/>
        <v>0</v>
      </c>
      <c r="M78" s="63">
        <f t="shared" si="85"/>
        <v>0</v>
      </c>
      <c r="N78" s="63">
        <f t="shared" si="85"/>
        <v>0</v>
      </c>
      <c r="O78" s="63">
        <f t="shared" si="85"/>
        <v>0</v>
      </c>
      <c r="P78" s="63">
        <f t="shared" ref="P78:X86" si="86">IFERROR($E78*VLOOKUP($C78,ALLOCATORS,P$1,FALSE),0)</f>
        <v>0</v>
      </c>
      <c r="Q78" s="63">
        <f t="shared" si="86"/>
        <v>0</v>
      </c>
      <c r="R78" s="63">
        <f t="shared" si="86"/>
        <v>0</v>
      </c>
      <c r="S78" s="63">
        <f t="shared" si="86"/>
        <v>0</v>
      </c>
      <c r="T78" s="63">
        <f t="shared" si="86"/>
        <v>0</v>
      </c>
      <c r="U78" s="63">
        <f t="shared" si="86"/>
        <v>0</v>
      </c>
      <c r="V78" s="63">
        <f t="shared" si="86"/>
        <v>0</v>
      </c>
      <c r="W78" s="63">
        <f t="shared" si="86"/>
        <v>0</v>
      </c>
      <c r="X78" s="63">
        <f t="shared" si="86"/>
        <v>0</v>
      </c>
      <c r="AA78" s="3">
        <f t="shared" ref="AA78:AA87" si="87">IF(ROUND(SUM(F78:X78)-E78,0)=0,0,1)</f>
        <v>0</v>
      </c>
    </row>
    <row r="79" spans="1:27" x14ac:dyDescent="0.25">
      <c r="A79" s="8">
        <f>+A78+1</f>
        <v>53</v>
      </c>
      <c r="B79" s="3" t="str">
        <f t="shared" ref="B79:B86" si="88">B67</f>
        <v xml:space="preserve">    Demand</v>
      </c>
      <c r="C79" s="34" t="s">
        <v>525</v>
      </c>
      <c r="E79" s="63">
        <f>'Class Plant - Elec'!$H$50+'Class Plant - PRP'!$H$50</f>
        <v>1052383.6299999999</v>
      </c>
      <c r="F79" s="63">
        <f t="shared" si="85"/>
        <v>208218.67591384647</v>
      </c>
      <c r="G79" s="63">
        <f t="shared" si="85"/>
        <v>193126.68339283954</v>
      </c>
      <c r="H79" s="63">
        <f t="shared" si="85"/>
        <v>135507.4388414225</v>
      </c>
      <c r="I79" s="63">
        <f t="shared" si="85"/>
        <v>49110.276162352347</v>
      </c>
      <c r="J79" s="63">
        <f t="shared" si="85"/>
        <v>103843.11705351068</v>
      </c>
      <c r="K79" s="63">
        <f t="shared" si="85"/>
        <v>274534.55737692479</v>
      </c>
      <c r="L79" s="63">
        <f t="shared" si="85"/>
        <v>20840.893439924082</v>
      </c>
      <c r="M79" s="63">
        <f t="shared" si="85"/>
        <v>67201.987819179602</v>
      </c>
      <c r="N79" s="63">
        <f t="shared" si="85"/>
        <v>0</v>
      </c>
      <c r="O79" s="63">
        <f t="shared" si="85"/>
        <v>0</v>
      </c>
      <c r="P79" s="63">
        <f t="shared" si="86"/>
        <v>0</v>
      </c>
      <c r="Q79" s="63">
        <f t="shared" si="86"/>
        <v>0</v>
      </c>
      <c r="R79" s="63">
        <f t="shared" si="86"/>
        <v>0</v>
      </c>
      <c r="S79" s="63">
        <f t="shared" si="86"/>
        <v>0</v>
      </c>
      <c r="T79" s="63">
        <f t="shared" si="86"/>
        <v>0</v>
      </c>
      <c r="U79" s="63">
        <f t="shared" si="86"/>
        <v>0</v>
      </c>
      <c r="V79" s="63">
        <f t="shared" si="86"/>
        <v>0</v>
      </c>
      <c r="W79" s="63">
        <f t="shared" si="86"/>
        <v>0</v>
      </c>
      <c r="X79" s="63">
        <f t="shared" si="86"/>
        <v>0</v>
      </c>
      <c r="AA79" s="3">
        <f t="shared" si="87"/>
        <v>0</v>
      </c>
    </row>
    <row r="80" spans="1:27" x14ac:dyDescent="0.25">
      <c r="A80" s="8">
        <f t="shared" ref="A80:A87" si="89">+A79+1</f>
        <v>54</v>
      </c>
      <c r="B80" s="3" t="str">
        <f t="shared" si="88"/>
        <v xml:space="preserve">    Energy</v>
      </c>
      <c r="C80" s="34" t="s">
        <v>369</v>
      </c>
      <c r="E80" s="63">
        <f>'Class Plant - Elec'!$I$50+'Class Plant - PRP'!$I$50</f>
        <v>0</v>
      </c>
      <c r="F80" s="63">
        <f t="shared" si="85"/>
        <v>0</v>
      </c>
      <c r="G80" s="63">
        <f t="shared" si="85"/>
        <v>0</v>
      </c>
      <c r="H80" s="63">
        <f t="shared" si="85"/>
        <v>0</v>
      </c>
      <c r="I80" s="63">
        <f t="shared" si="85"/>
        <v>0</v>
      </c>
      <c r="J80" s="63">
        <f t="shared" si="85"/>
        <v>0</v>
      </c>
      <c r="K80" s="63">
        <f t="shared" si="85"/>
        <v>0</v>
      </c>
      <c r="L80" s="63">
        <f t="shared" si="85"/>
        <v>0</v>
      </c>
      <c r="M80" s="63">
        <f t="shared" si="85"/>
        <v>0</v>
      </c>
      <c r="N80" s="63">
        <f t="shared" si="85"/>
        <v>0</v>
      </c>
      <c r="O80" s="63">
        <f t="shared" si="85"/>
        <v>0</v>
      </c>
      <c r="P80" s="63">
        <f t="shared" si="86"/>
        <v>0</v>
      </c>
      <c r="Q80" s="63">
        <f t="shared" si="86"/>
        <v>0</v>
      </c>
      <c r="R80" s="63">
        <f t="shared" si="86"/>
        <v>0</v>
      </c>
      <c r="S80" s="63">
        <f t="shared" si="86"/>
        <v>0</v>
      </c>
      <c r="T80" s="63">
        <f t="shared" si="86"/>
        <v>0</v>
      </c>
      <c r="U80" s="63">
        <f t="shared" si="86"/>
        <v>0</v>
      </c>
      <c r="V80" s="63">
        <f t="shared" si="86"/>
        <v>0</v>
      </c>
      <c r="W80" s="63">
        <f t="shared" si="86"/>
        <v>0</v>
      </c>
      <c r="X80" s="63">
        <f t="shared" si="86"/>
        <v>0</v>
      </c>
      <c r="AA80" s="3">
        <f t="shared" si="87"/>
        <v>0</v>
      </c>
    </row>
    <row r="81" spans="1:27" x14ac:dyDescent="0.25">
      <c r="A81" s="8">
        <f t="shared" si="89"/>
        <v>55</v>
      </c>
      <c r="B81" s="3" t="str">
        <f t="shared" si="88"/>
        <v xml:space="preserve">    Revenue</v>
      </c>
      <c r="C81" s="34" t="s">
        <v>91</v>
      </c>
      <c r="E81" s="63">
        <f>'Class Plant - Elec'!$J$50+'Class Plant - PRP'!$J$50</f>
        <v>0</v>
      </c>
      <c r="F81" s="63">
        <f t="shared" si="85"/>
        <v>0</v>
      </c>
      <c r="G81" s="63">
        <f t="shared" si="85"/>
        <v>0</v>
      </c>
      <c r="H81" s="63">
        <f t="shared" si="85"/>
        <v>0</v>
      </c>
      <c r="I81" s="63">
        <f t="shared" si="85"/>
        <v>0</v>
      </c>
      <c r="J81" s="63">
        <f t="shared" si="85"/>
        <v>0</v>
      </c>
      <c r="K81" s="63">
        <f t="shared" si="85"/>
        <v>0</v>
      </c>
      <c r="L81" s="63">
        <f t="shared" si="85"/>
        <v>0</v>
      </c>
      <c r="M81" s="63">
        <f t="shared" si="85"/>
        <v>0</v>
      </c>
      <c r="N81" s="63">
        <f t="shared" si="85"/>
        <v>0</v>
      </c>
      <c r="O81" s="63">
        <f t="shared" si="85"/>
        <v>0</v>
      </c>
      <c r="P81" s="63">
        <f t="shared" si="86"/>
        <v>0</v>
      </c>
      <c r="Q81" s="63">
        <f t="shared" si="86"/>
        <v>0</v>
      </c>
      <c r="R81" s="63">
        <f t="shared" si="86"/>
        <v>0</v>
      </c>
      <c r="S81" s="63">
        <f t="shared" si="86"/>
        <v>0</v>
      </c>
      <c r="T81" s="63">
        <f t="shared" si="86"/>
        <v>0</v>
      </c>
      <c r="U81" s="63">
        <f t="shared" si="86"/>
        <v>0</v>
      </c>
      <c r="V81" s="63">
        <f t="shared" si="86"/>
        <v>0</v>
      </c>
      <c r="W81" s="63">
        <f t="shared" si="86"/>
        <v>0</v>
      </c>
      <c r="X81" s="63">
        <f t="shared" si="86"/>
        <v>0</v>
      </c>
      <c r="AA81" s="3">
        <f t="shared" si="87"/>
        <v>0</v>
      </c>
    </row>
    <row r="82" spans="1:27" x14ac:dyDescent="0.25">
      <c r="A82" s="8">
        <f t="shared" si="89"/>
        <v>56</v>
      </c>
      <c r="B82" s="3" t="str">
        <f t="shared" si="88"/>
        <v xml:space="preserve">    Lights</v>
      </c>
      <c r="C82" s="34" t="s">
        <v>577</v>
      </c>
      <c r="E82" s="63">
        <f>'Class Plant - Elec'!$K$50+'Class Plant - PRP'!$K$50</f>
        <v>0</v>
      </c>
      <c r="F82" s="63">
        <f t="shared" si="85"/>
        <v>0</v>
      </c>
      <c r="G82" s="63">
        <f t="shared" si="85"/>
        <v>0</v>
      </c>
      <c r="H82" s="63">
        <f t="shared" si="85"/>
        <v>0</v>
      </c>
      <c r="I82" s="63">
        <f t="shared" si="85"/>
        <v>0</v>
      </c>
      <c r="J82" s="63">
        <f t="shared" si="85"/>
        <v>0</v>
      </c>
      <c r="K82" s="63">
        <f t="shared" si="85"/>
        <v>0</v>
      </c>
      <c r="L82" s="63">
        <f t="shared" si="85"/>
        <v>0</v>
      </c>
      <c r="M82" s="63">
        <f t="shared" si="85"/>
        <v>0</v>
      </c>
      <c r="N82" s="63">
        <f t="shared" si="85"/>
        <v>0</v>
      </c>
      <c r="O82" s="63">
        <f t="shared" si="85"/>
        <v>0</v>
      </c>
      <c r="P82" s="63">
        <f t="shared" si="86"/>
        <v>0</v>
      </c>
      <c r="Q82" s="63">
        <f t="shared" si="86"/>
        <v>0</v>
      </c>
      <c r="R82" s="63">
        <f t="shared" si="86"/>
        <v>0</v>
      </c>
      <c r="S82" s="63">
        <f t="shared" si="86"/>
        <v>0</v>
      </c>
      <c r="T82" s="63">
        <f t="shared" si="86"/>
        <v>0</v>
      </c>
      <c r="U82" s="63">
        <f t="shared" si="86"/>
        <v>0</v>
      </c>
      <c r="V82" s="63">
        <f t="shared" si="86"/>
        <v>0</v>
      </c>
      <c r="W82" s="63">
        <f t="shared" si="86"/>
        <v>0</v>
      </c>
      <c r="X82" s="63">
        <f t="shared" si="86"/>
        <v>0</v>
      </c>
      <c r="AA82" s="3">
        <f t="shared" si="87"/>
        <v>0</v>
      </c>
    </row>
    <row r="83" spans="1:27" x14ac:dyDescent="0.25">
      <c r="A83" s="8">
        <f t="shared" si="89"/>
        <v>57</v>
      </c>
      <c r="B83" s="3" t="str">
        <f t="shared" si="88"/>
        <v xml:space="preserve">    na</v>
      </c>
      <c r="C83" s="34" t="s">
        <v>373</v>
      </c>
      <c r="E83" s="63">
        <f>'Class Plant - Elec'!$L$50+'Class Plant - PRP'!$L$50</f>
        <v>0</v>
      </c>
      <c r="F83" s="63">
        <f t="shared" si="85"/>
        <v>0</v>
      </c>
      <c r="G83" s="63">
        <f t="shared" si="85"/>
        <v>0</v>
      </c>
      <c r="H83" s="63">
        <f t="shared" si="85"/>
        <v>0</v>
      </c>
      <c r="I83" s="63">
        <f t="shared" si="85"/>
        <v>0</v>
      </c>
      <c r="J83" s="63">
        <f t="shared" si="85"/>
        <v>0</v>
      </c>
      <c r="K83" s="63">
        <f t="shared" si="85"/>
        <v>0</v>
      </c>
      <c r="L83" s="63">
        <f t="shared" si="85"/>
        <v>0</v>
      </c>
      <c r="M83" s="63">
        <f t="shared" si="85"/>
        <v>0</v>
      </c>
      <c r="N83" s="63">
        <f t="shared" si="85"/>
        <v>0</v>
      </c>
      <c r="O83" s="63">
        <f t="shared" si="85"/>
        <v>0</v>
      </c>
      <c r="P83" s="63">
        <f t="shared" si="86"/>
        <v>0</v>
      </c>
      <c r="Q83" s="63">
        <f t="shared" si="86"/>
        <v>0</v>
      </c>
      <c r="R83" s="63">
        <f t="shared" si="86"/>
        <v>0</v>
      </c>
      <c r="S83" s="63">
        <f t="shared" si="86"/>
        <v>0</v>
      </c>
      <c r="T83" s="63">
        <f t="shared" si="86"/>
        <v>0</v>
      </c>
      <c r="U83" s="63">
        <f t="shared" si="86"/>
        <v>0</v>
      </c>
      <c r="V83" s="63">
        <f t="shared" si="86"/>
        <v>0</v>
      </c>
      <c r="W83" s="63">
        <f t="shared" si="86"/>
        <v>0</v>
      </c>
      <c r="X83" s="63">
        <f t="shared" si="86"/>
        <v>0</v>
      </c>
      <c r="AA83" s="3">
        <f t="shared" si="87"/>
        <v>0</v>
      </c>
    </row>
    <row r="84" spans="1:27" x14ac:dyDescent="0.25">
      <c r="A84" s="8">
        <f t="shared" si="89"/>
        <v>58</v>
      </c>
      <c r="B84" s="3" t="str">
        <f t="shared" si="88"/>
        <v xml:space="preserve">    na</v>
      </c>
      <c r="C84" s="34" t="s">
        <v>373</v>
      </c>
      <c r="E84" s="63">
        <f>'Class Plant - Elec'!$M$50+'Class Plant - PRP'!$M$50</f>
        <v>0</v>
      </c>
      <c r="F84" s="63">
        <f t="shared" si="85"/>
        <v>0</v>
      </c>
      <c r="G84" s="63">
        <f t="shared" si="85"/>
        <v>0</v>
      </c>
      <c r="H84" s="63">
        <f t="shared" si="85"/>
        <v>0</v>
      </c>
      <c r="I84" s="63">
        <f t="shared" si="85"/>
        <v>0</v>
      </c>
      <c r="J84" s="63">
        <f t="shared" si="85"/>
        <v>0</v>
      </c>
      <c r="K84" s="63">
        <f t="shared" si="85"/>
        <v>0</v>
      </c>
      <c r="L84" s="63">
        <f t="shared" si="85"/>
        <v>0</v>
      </c>
      <c r="M84" s="63">
        <f t="shared" si="85"/>
        <v>0</v>
      </c>
      <c r="N84" s="63">
        <f t="shared" si="85"/>
        <v>0</v>
      </c>
      <c r="O84" s="63">
        <f t="shared" si="85"/>
        <v>0</v>
      </c>
      <c r="P84" s="63">
        <f t="shared" si="86"/>
        <v>0</v>
      </c>
      <c r="Q84" s="63">
        <f t="shared" si="86"/>
        <v>0</v>
      </c>
      <c r="R84" s="63">
        <f t="shared" si="86"/>
        <v>0</v>
      </c>
      <c r="S84" s="63">
        <f t="shared" si="86"/>
        <v>0</v>
      </c>
      <c r="T84" s="63">
        <f t="shared" si="86"/>
        <v>0</v>
      </c>
      <c r="U84" s="63">
        <f t="shared" si="86"/>
        <v>0</v>
      </c>
      <c r="V84" s="63">
        <f t="shared" si="86"/>
        <v>0</v>
      </c>
      <c r="W84" s="63">
        <f t="shared" si="86"/>
        <v>0</v>
      </c>
      <c r="X84" s="63">
        <f t="shared" si="86"/>
        <v>0</v>
      </c>
      <c r="AA84" s="3">
        <f t="shared" si="87"/>
        <v>0</v>
      </c>
    </row>
    <row r="85" spans="1:27" x14ac:dyDescent="0.25">
      <c r="A85" s="8">
        <f t="shared" si="89"/>
        <v>59</v>
      </c>
      <c r="B85" s="3" t="str">
        <f t="shared" si="88"/>
        <v xml:space="preserve">    na</v>
      </c>
      <c r="C85" s="34" t="s">
        <v>373</v>
      </c>
      <c r="E85" s="63">
        <f>'Class Plant - Elec'!$N$50+'Class Plant - PRP'!$N$50</f>
        <v>0</v>
      </c>
      <c r="F85" s="63">
        <f t="shared" si="85"/>
        <v>0</v>
      </c>
      <c r="G85" s="63">
        <f t="shared" si="85"/>
        <v>0</v>
      </c>
      <c r="H85" s="63">
        <f t="shared" si="85"/>
        <v>0</v>
      </c>
      <c r="I85" s="63">
        <f t="shared" si="85"/>
        <v>0</v>
      </c>
      <c r="J85" s="63">
        <f t="shared" si="85"/>
        <v>0</v>
      </c>
      <c r="K85" s="63">
        <f t="shared" si="85"/>
        <v>0</v>
      </c>
      <c r="L85" s="63">
        <f t="shared" si="85"/>
        <v>0</v>
      </c>
      <c r="M85" s="63">
        <f t="shared" si="85"/>
        <v>0</v>
      </c>
      <c r="N85" s="63">
        <f t="shared" si="85"/>
        <v>0</v>
      </c>
      <c r="O85" s="63">
        <f t="shared" si="85"/>
        <v>0</v>
      </c>
      <c r="P85" s="63">
        <f t="shared" si="86"/>
        <v>0</v>
      </c>
      <c r="Q85" s="63">
        <f t="shared" si="86"/>
        <v>0</v>
      </c>
      <c r="R85" s="63">
        <f t="shared" si="86"/>
        <v>0</v>
      </c>
      <c r="S85" s="63">
        <f t="shared" si="86"/>
        <v>0</v>
      </c>
      <c r="T85" s="63">
        <f t="shared" si="86"/>
        <v>0</v>
      </c>
      <c r="U85" s="63">
        <f t="shared" si="86"/>
        <v>0</v>
      </c>
      <c r="V85" s="63">
        <f t="shared" si="86"/>
        <v>0</v>
      </c>
      <c r="W85" s="63">
        <f t="shared" si="86"/>
        <v>0</v>
      </c>
      <c r="X85" s="63">
        <f t="shared" si="86"/>
        <v>0</v>
      </c>
      <c r="AA85" s="3">
        <f t="shared" si="87"/>
        <v>0</v>
      </c>
    </row>
    <row r="86" spans="1:27" x14ac:dyDescent="0.25">
      <c r="A86" s="8">
        <f t="shared" si="89"/>
        <v>60</v>
      </c>
      <c r="B86" s="3" t="str">
        <f t="shared" si="88"/>
        <v xml:space="preserve">    na</v>
      </c>
      <c r="C86" s="34" t="s">
        <v>373</v>
      </c>
      <c r="E86" s="69">
        <f>'Class Plant - Elec'!$O$50+'Class Plant - PRP'!$O$50</f>
        <v>0</v>
      </c>
      <c r="F86" s="69">
        <f t="shared" si="85"/>
        <v>0</v>
      </c>
      <c r="G86" s="69">
        <f t="shared" si="85"/>
        <v>0</v>
      </c>
      <c r="H86" s="69">
        <f t="shared" si="85"/>
        <v>0</v>
      </c>
      <c r="I86" s="69">
        <f t="shared" si="85"/>
        <v>0</v>
      </c>
      <c r="J86" s="69">
        <f t="shared" si="85"/>
        <v>0</v>
      </c>
      <c r="K86" s="69">
        <f t="shared" si="85"/>
        <v>0</v>
      </c>
      <c r="L86" s="69">
        <f t="shared" si="85"/>
        <v>0</v>
      </c>
      <c r="M86" s="69">
        <f t="shared" si="85"/>
        <v>0</v>
      </c>
      <c r="N86" s="69">
        <f t="shared" si="85"/>
        <v>0</v>
      </c>
      <c r="O86" s="69">
        <f t="shared" si="85"/>
        <v>0</v>
      </c>
      <c r="P86" s="69">
        <f t="shared" si="86"/>
        <v>0</v>
      </c>
      <c r="Q86" s="69">
        <f t="shared" si="86"/>
        <v>0</v>
      </c>
      <c r="R86" s="69">
        <f t="shared" si="86"/>
        <v>0</v>
      </c>
      <c r="S86" s="69">
        <f t="shared" si="86"/>
        <v>0</v>
      </c>
      <c r="T86" s="69">
        <f t="shared" si="86"/>
        <v>0</v>
      </c>
      <c r="U86" s="69">
        <f t="shared" si="86"/>
        <v>0</v>
      </c>
      <c r="V86" s="69">
        <f t="shared" si="86"/>
        <v>0</v>
      </c>
      <c r="W86" s="69">
        <f t="shared" si="86"/>
        <v>0</v>
      </c>
      <c r="X86" s="69">
        <f t="shared" si="86"/>
        <v>0</v>
      </c>
      <c r="AA86" s="3">
        <f t="shared" si="87"/>
        <v>0</v>
      </c>
    </row>
    <row r="87" spans="1:27" x14ac:dyDescent="0.25">
      <c r="A87" s="8">
        <f t="shared" si="89"/>
        <v>61</v>
      </c>
      <c r="E87" s="63">
        <f>SUM(E78:E86)</f>
        <v>1052383.6299999999</v>
      </c>
      <c r="F87" s="63">
        <f t="shared" ref="F87" si="90">SUM(F78:F86)</f>
        <v>208218.67591384647</v>
      </c>
      <c r="G87" s="63">
        <f t="shared" ref="G87" si="91">SUM(G78:G86)</f>
        <v>193126.68339283954</v>
      </c>
      <c r="H87" s="63">
        <f t="shared" ref="H87" si="92">SUM(H78:H86)</f>
        <v>135507.4388414225</v>
      </c>
      <c r="I87" s="63">
        <f t="shared" ref="I87" si="93">SUM(I78:I86)</f>
        <v>49110.276162352347</v>
      </c>
      <c r="J87" s="63">
        <f t="shared" ref="J87" si="94">SUM(J78:J86)</f>
        <v>103843.11705351068</v>
      </c>
      <c r="K87" s="63">
        <f t="shared" ref="K87" si="95">SUM(K78:K86)</f>
        <v>274534.55737692479</v>
      </c>
      <c r="L87" s="63">
        <f t="shared" ref="L87" si="96">SUM(L78:L86)</f>
        <v>20840.893439924082</v>
      </c>
      <c r="M87" s="63">
        <f t="shared" ref="M87" si="97">SUM(M78:M86)</f>
        <v>67201.987819179602</v>
      </c>
      <c r="N87" s="63">
        <f t="shared" ref="N87" si="98">SUM(N78:N86)</f>
        <v>0</v>
      </c>
      <c r="O87" s="63">
        <f t="shared" ref="O87" si="99">SUM(O78:O86)</f>
        <v>0</v>
      </c>
      <c r="P87" s="63">
        <f t="shared" ref="P87" si="100">SUM(P78:P86)</f>
        <v>0</v>
      </c>
      <c r="Q87" s="63">
        <f t="shared" ref="Q87" si="101">SUM(Q78:Q86)</f>
        <v>0</v>
      </c>
      <c r="R87" s="63">
        <f t="shared" ref="R87" si="102">SUM(R78:R86)</f>
        <v>0</v>
      </c>
      <c r="S87" s="63">
        <f t="shared" ref="S87" si="103">SUM(S78:S86)</f>
        <v>0</v>
      </c>
      <c r="T87" s="63">
        <f t="shared" ref="T87" si="104">SUM(T78:T86)</f>
        <v>0</v>
      </c>
      <c r="U87" s="63">
        <f t="shared" ref="U87" si="105">SUM(U78:U86)</f>
        <v>0</v>
      </c>
      <c r="V87" s="63">
        <f t="shared" ref="V87" si="106">SUM(V78:V86)</f>
        <v>0</v>
      </c>
      <c r="W87" s="63">
        <f t="shared" ref="W87" si="107">SUM(W78:W86)</f>
        <v>0</v>
      </c>
      <c r="X87" s="63">
        <f t="shared" ref="X87" si="108">SUM(X78:X86)</f>
        <v>0</v>
      </c>
      <c r="AA87" s="3">
        <f t="shared" si="87"/>
        <v>0</v>
      </c>
    </row>
    <row r="88" spans="1:27" x14ac:dyDescent="0.25">
      <c r="A88" s="8"/>
    </row>
    <row r="89" spans="1:27" x14ac:dyDescent="0.25">
      <c r="A89" s="8"/>
      <c r="B89" s="3" t="s">
        <v>402</v>
      </c>
    </row>
    <row r="90" spans="1:27" x14ac:dyDescent="0.25">
      <c r="A90" s="8">
        <f>+A87+1</f>
        <v>62</v>
      </c>
      <c r="B90" s="3" t="str">
        <f>B78</f>
        <v xml:space="preserve">    Consumer</v>
      </c>
      <c r="C90" s="34" t="s">
        <v>373</v>
      </c>
      <c r="E90" s="63">
        <f>'Class Plant - Elec'!$G$51+'Class Plant - PRP'!$G$51</f>
        <v>0</v>
      </c>
      <c r="F90" s="63">
        <f t="shared" ref="F90:O98" si="109">IFERROR($E90*VLOOKUP($C90,ALLOCATORS,F$1,FALSE),0)</f>
        <v>0</v>
      </c>
      <c r="G90" s="63">
        <f t="shared" si="109"/>
        <v>0</v>
      </c>
      <c r="H90" s="63">
        <f t="shared" si="109"/>
        <v>0</v>
      </c>
      <c r="I90" s="63">
        <f t="shared" si="109"/>
        <v>0</v>
      </c>
      <c r="J90" s="63">
        <f t="shared" si="109"/>
        <v>0</v>
      </c>
      <c r="K90" s="63">
        <f t="shared" si="109"/>
        <v>0</v>
      </c>
      <c r="L90" s="63">
        <f t="shared" si="109"/>
        <v>0</v>
      </c>
      <c r="M90" s="63">
        <f t="shared" si="109"/>
        <v>0</v>
      </c>
      <c r="N90" s="63">
        <f t="shared" si="109"/>
        <v>0</v>
      </c>
      <c r="O90" s="63">
        <f t="shared" si="109"/>
        <v>0</v>
      </c>
      <c r="P90" s="63">
        <f t="shared" ref="P90:X98" si="110">IFERROR($E90*VLOOKUP($C90,ALLOCATORS,P$1,FALSE),0)</f>
        <v>0</v>
      </c>
      <c r="Q90" s="63">
        <f t="shared" si="110"/>
        <v>0</v>
      </c>
      <c r="R90" s="63">
        <f t="shared" si="110"/>
        <v>0</v>
      </c>
      <c r="S90" s="63">
        <f t="shared" si="110"/>
        <v>0</v>
      </c>
      <c r="T90" s="63">
        <f t="shared" si="110"/>
        <v>0</v>
      </c>
      <c r="U90" s="63">
        <f t="shared" si="110"/>
        <v>0</v>
      </c>
      <c r="V90" s="63">
        <f t="shared" si="110"/>
        <v>0</v>
      </c>
      <c r="W90" s="63">
        <f t="shared" si="110"/>
        <v>0</v>
      </c>
      <c r="X90" s="63">
        <f t="shared" si="110"/>
        <v>0</v>
      </c>
      <c r="AA90" s="3">
        <f t="shared" ref="AA90:AA99" si="111">IF(ROUND(SUM(F90:X90)-E90,0)=0,0,1)</f>
        <v>0</v>
      </c>
    </row>
    <row r="91" spans="1:27" x14ac:dyDescent="0.25">
      <c r="A91" s="8">
        <f>+A90+1</f>
        <v>63</v>
      </c>
      <c r="B91" s="3" t="str">
        <f t="shared" ref="B91:B98" si="112">B79</f>
        <v xml:space="preserve">    Demand</v>
      </c>
      <c r="C91" s="34" t="s">
        <v>525</v>
      </c>
      <c r="E91" s="63">
        <f>'Class Plant - Elec'!$H$51+'Class Plant - PRP'!$H$51</f>
        <v>176101529.24000001</v>
      </c>
      <c r="F91" s="63">
        <f t="shared" si="109"/>
        <v>34842453.074603908</v>
      </c>
      <c r="G91" s="63">
        <f t="shared" si="109"/>
        <v>32317021.391266186</v>
      </c>
      <c r="H91" s="63">
        <f t="shared" si="109"/>
        <v>22675255.033537798</v>
      </c>
      <c r="I91" s="63">
        <f t="shared" si="109"/>
        <v>8217910.7381107481</v>
      </c>
      <c r="J91" s="63">
        <f t="shared" si="109"/>
        <v>17376678.23108533</v>
      </c>
      <c r="K91" s="63">
        <f t="shared" si="109"/>
        <v>45939478.72726126</v>
      </c>
      <c r="L91" s="63">
        <f t="shared" si="109"/>
        <v>3487429.0143590658</v>
      </c>
      <c r="M91" s="63">
        <f t="shared" si="109"/>
        <v>11245303.029775731</v>
      </c>
      <c r="N91" s="63">
        <f t="shared" si="109"/>
        <v>0</v>
      </c>
      <c r="O91" s="63">
        <f t="shared" si="109"/>
        <v>0</v>
      </c>
      <c r="P91" s="63">
        <f t="shared" si="110"/>
        <v>0</v>
      </c>
      <c r="Q91" s="63">
        <f t="shared" si="110"/>
        <v>0</v>
      </c>
      <c r="R91" s="63">
        <f t="shared" si="110"/>
        <v>0</v>
      </c>
      <c r="S91" s="63">
        <f t="shared" si="110"/>
        <v>0</v>
      </c>
      <c r="T91" s="63">
        <f t="shared" si="110"/>
        <v>0</v>
      </c>
      <c r="U91" s="63">
        <f t="shared" si="110"/>
        <v>0</v>
      </c>
      <c r="V91" s="63">
        <f t="shared" si="110"/>
        <v>0</v>
      </c>
      <c r="W91" s="63">
        <f t="shared" si="110"/>
        <v>0</v>
      </c>
      <c r="X91" s="63">
        <f t="shared" si="110"/>
        <v>0</v>
      </c>
      <c r="AA91" s="3">
        <f t="shared" si="111"/>
        <v>0</v>
      </c>
    </row>
    <row r="92" spans="1:27" x14ac:dyDescent="0.25">
      <c r="A92" s="8">
        <f t="shared" ref="A92:A99" si="113">+A91+1</f>
        <v>64</v>
      </c>
      <c r="B92" s="3" t="str">
        <f t="shared" si="112"/>
        <v xml:space="preserve">    Energy</v>
      </c>
      <c r="C92" s="34" t="s">
        <v>369</v>
      </c>
      <c r="E92" s="63">
        <f>'Class Plant - Elec'!$I$51+'Class Plant - PRP'!$I$51</f>
        <v>0</v>
      </c>
      <c r="F92" s="63">
        <f t="shared" si="109"/>
        <v>0</v>
      </c>
      <c r="G92" s="63">
        <f t="shared" si="109"/>
        <v>0</v>
      </c>
      <c r="H92" s="63">
        <f t="shared" si="109"/>
        <v>0</v>
      </c>
      <c r="I92" s="63">
        <f t="shared" si="109"/>
        <v>0</v>
      </c>
      <c r="J92" s="63">
        <f t="shared" si="109"/>
        <v>0</v>
      </c>
      <c r="K92" s="63">
        <f t="shared" si="109"/>
        <v>0</v>
      </c>
      <c r="L92" s="63">
        <f t="shared" si="109"/>
        <v>0</v>
      </c>
      <c r="M92" s="63">
        <f t="shared" si="109"/>
        <v>0</v>
      </c>
      <c r="N92" s="63">
        <f t="shared" si="109"/>
        <v>0</v>
      </c>
      <c r="O92" s="63">
        <f t="shared" si="109"/>
        <v>0</v>
      </c>
      <c r="P92" s="63">
        <f t="shared" si="110"/>
        <v>0</v>
      </c>
      <c r="Q92" s="63">
        <f t="shared" si="110"/>
        <v>0</v>
      </c>
      <c r="R92" s="63">
        <f t="shared" si="110"/>
        <v>0</v>
      </c>
      <c r="S92" s="63">
        <f t="shared" si="110"/>
        <v>0</v>
      </c>
      <c r="T92" s="63">
        <f t="shared" si="110"/>
        <v>0</v>
      </c>
      <c r="U92" s="63">
        <f t="shared" si="110"/>
        <v>0</v>
      </c>
      <c r="V92" s="63">
        <f t="shared" si="110"/>
        <v>0</v>
      </c>
      <c r="W92" s="63">
        <f t="shared" si="110"/>
        <v>0</v>
      </c>
      <c r="X92" s="63">
        <f t="shared" si="110"/>
        <v>0</v>
      </c>
      <c r="AA92" s="3">
        <f t="shared" si="111"/>
        <v>0</v>
      </c>
    </row>
    <row r="93" spans="1:27" x14ac:dyDescent="0.25">
      <c r="A93" s="8">
        <f t="shared" si="113"/>
        <v>65</v>
      </c>
      <c r="B93" s="3" t="str">
        <f t="shared" si="112"/>
        <v xml:space="preserve">    Revenue</v>
      </c>
      <c r="C93" s="34" t="s">
        <v>91</v>
      </c>
      <c r="E93" s="63">
        <f>'Class Plant - Elec'!$J$51+'Class Plant - PRP'!$J$51</f>
        <v>0</v>
      </c>
      <c r="F93" s="63">
        <f t="shared" si="109"/>
        <v>0</v>
      </c>
      <c r="G93" s="63">
        <f t="shared" si="109"/>
        <v>0</v>
      </c>
      <c r="H93" s="63">
        <f t="shared" si="109"/>
        <v>0</v>
      </c>
      <c r="I93" s="63">
        <f t="shared" si="109"/>
        <v>0</v>
      </c>
      <c r="J93" s="63">
        <f t="shared" si="109"/>
        <v>0</v>
      </c>
      <c r="K93" s="63">
        <f t="shared" si="109"/>
        <v>0</v>
      </c>
      <c r="L93" s="63">
        <f t="shared" si="109"/>
        <v>0</v>
      </c>
      <c r="M93" s="63">
        <f t="shared" si="109"/>
        <v>0</v>
      </c>
      <c r="N93" s="63">
        <f t="shared" si="109"/>
        <v>0</v>
      </c>
      <c r="O93" s="63">
        <f t="shared" si="109"/>
        <v>0</v>
      </c>
      <c r="P93" s="63">
        <f t="shared" si="110"/>
        <v>0</v>
      </c>
      <c r="Q93" s="63">
        <f t="shared" si="110"/>
        <v>0</v>
      </c>
      <c r="R93" s="63">
        <f t="shared" si="110"/>
        <v>0</v>
      </c>
      <c r="S93" s="63">
        <f t="shared" si="110"/>
        <v>0</v>
      </c>
      <c r="T93" s="63">
        <f t="shared" si="110"/>
        <v>0</v>
      </c>
      <c r="U93" s="63">
        <f t="shared" si="110"/>
        <v>0</v>
      </c>
      <c r="V93" s="63">
        <f t="shared" si="110"/>
        <v>0</v>
      </c>
      <c r="W93" s="63">
        <f t="shared" si="110"/>
        <v>0</v>
      </c>
      <c r="X93" s="63">
        <f t="shared" si="110"/>
        <v>0</v>
      </c>
      <c r="AA93" s="3">
        <f t="shared" si="111"/>
        <v>0</v>
      </c>
    </row>
    <row r="94" spans="1:27" x14ac:dyDescent="0.25">
      <c r="A94" s="8">
        <f t="shared" si="113"/>
        <v>66</v>
      </c>
      <c r="B94" s="3" t="str">
        <f t="shared" si="112"/>
        <v xml:space="preserve">    Lights</v>
      </c>
      <c r="C94" s="34" t="s">
        <v>577</v>
      </c>
      <c r="E94" s="63">
        <f>'Class Plant - Elec'!$K$51+'Class Plant - PRP'!$K$51</f>
        <v>0</v>
      </c>
      <c r="F94" s="63">
        <f t="shared" si="109"/>
        <v>0</v>
      </c>
      <c r="G94" s="63">
        <f t="shared" si="109"/>
        <v>0</v>
      </c>
      <c r="H94" s="63">
        <f t="shared" si="109"/>
        <v>0</v>
      </c>
      <c r="I94" s="63">
        <f t="shared" si="109"/>
        <v>0</v>
      </c>
      <c r="J94" s="63">
        <f t="shared" si="109"/>
        <v>0</v>
      </c>
      <c r="K94" s="63">
        <f t="shared" si="109"/>
        <v>0</v>
      </c>
      <c r="L94" s="63">
        <f t="shared" si="109"/>
        <v>0</v>
      </c>
      <c r="M94" s="63">
        <f t="shared" si="109"/>
        <v>0</v>
      </c>
      <c r="N94" s="63">
        <f t="shared" si="109"/>
        <v>0</v>
      </c>
      <c r="O94" s="63">
        <f t="shared" si="109"/>
        <v>0</v>
      </c>
      <c r="P94" s="63">
        <f t="shared" si="110"/>
        <v>0</v>
      </c>
      <c r="Q94" s="63">
        <f t="shared" si="110"/>
        <v>0</v>
      </c>
      <c r="R94" s="63">
        <f t="shared" si="110"/>
        <v>0</v>
      </c>
      <c r="S94" s="63">
        <f t="shared" si="110"/>
        <v>0</v>
      </c>
      <c r="T94" s="63">
        <f t="shared" si="110"/>
        <v>0</v>
      </c>
      <c r="U94" s="63">
        <f t="shared" si="110"/>
        <v>0</v>
      </c>
      <c r="V94" s="63">
        <f t="shared" si="110"/>
        <v>0</v>
      </c>
      <c r="W94" s="63">
        <f t="shared" si="110"/>
        <v>0</v>
      </c>
      <c r="X94" s="63">
        <f t="shared" si="110"/>
        <v>0</v>
      </c>
      <c r="AA94" s="3">
        <f t="shared" si="111"/>
        <v>0</v>
      </c>
    </row>
    <row r="95" spans="1:27" x14ac:dyDescent="0.25">
      <c r="A95" s="8">
        <f t="shared" si="113"/>
        <v>67</v>
      </c>
      <c r="B95" s="3" t="str">
        <f t="shared" si="112"/>
        <v xml:space="preserve">    na</v>
      </c>
      <c r="C95" s="34" t="s">
        <v>373</v>
      </c>
      <c r="E95" s="63">
        <f>'Class Plant - Elec'!$L$51+'Class Plant - PRP'!$L$51</f>
        <v>0</v>
      </c>
      <c r="F95" s="63">
        <f t="shared" si="109"/>
        <v>0</v>
      </c>
      <c r="G95" s="63">
        <f t="shared" si="109"/>
        <v>0</v>
      </c>
      <c r="H95" s="63">
        <f t="shared" si="109"/>
        <v>0</v>
      </c>
      <c r="I95" s="63">
        <f t="shared" si="109"/>
        <v>0</v>
      </c>
      <c r="J95" s="63">
        <f t="shared" si="109"/>
        <v>0</v>
      </c>
      <c r="K95" s="63">
        <f t="shared" si="109"/>
        <v>0</v>
      </c>
      <c r="L95" s="63">
        <f t="shared" si="109"/>
        <v>0</v>
      </c>
      <c r="M95" s="63">
        <f t="shared" si="109"/>
        <v>0</v>
      </c>
      <c r="N95" s="63">
        <f t="shared" si="109"/>
        <v>0</v>
      </c>
      <c r="O95" s="63">
        <f t="shared" si="109"/>
        <v>0</v>
      </c>
      <c r="P95" s="63">
        <f t="shared" si="110"/>
        <v>0</v>
      </c>
      <c r="Q95" s="63">
        <f t="shared" si="110"/>
        <v>0</v>
      </c>
      <c r="R95" s="63">
        <f t="shared" si="110"/>
        <v>0</v>
      </c>
      <c r="S95" s="63">
        <f t="shared" si="110"/>
        <v>0</v>
      </c>
      <c r="T95" s="63">
        <f t="shared" si="110"/>
        <v>0</v>
      </c>
      <c r="U95" s="63">
        <f t="shared" si="110"/>
        <v>0</v>
      </c>
      <c r="V95" s="63">
        <f t="shared" si="110"/>
        <v>0</v>
      </c>
      <c r="W95" s="63">
        <f t="shared" si="110"/>
        <v>0</v>
      </c>
      <c r="X95" s="63">
        <f t="shared" si="110"/>
        <v>0</v>
      </c>
      <c r="AA95" s="3">
        <f t="shared" si="111"/>
        <v>0</v>
      </c>
    </row>
    <row r="96" spans="1:27" x14ac:dyDescent="0.25">
      <c r="A96" s="8">
        <f t="shared" si="113"/>
        <v>68</v>
      </c>
      <c r="B96" s="3" t="str">
        <f t="shared" si="112"/>
        <v xml:space="preserve">    na</v>
      </c>
      <c r="C96" s="34" t="s">
        <v>373</v>
      </c>
      <c r="E96" s="63">
        <f>'Class Plant - Elec'!$M$51+'Class Plant - PRP'!$M$51</f>
        <v>0</v>
      </c>
      <c r="F96" s="63">
        <f t="shared" si="109"/>
        <v>0</v>
      </c>
      <c r="G96" s="63">
        <f t="shared" si="109"/>
        <v>0</v>
      </c>
      <c r="H96" s="63">
        <f t="shared" si="109"/>
        <v>0</v>
      </c>
      <c r="I96" s="63">
        <f t="shared" si="109"/>
        <v>0</v>
      </c>
      <c r="J96" s="63">
        <f t="shared" si="109"/>
        <v>0</v>
      </c>
      <c r="K96" s="63">
        <f t="shared" si="109"/>
        <v>0</v>
      </c>
      <c r="L96" s="63">
        <f t="shared" si="109"/>
        <v>0</v>
      </c>
      <c r="M96" s="63">
        <f t="shared" si="109"/>
        <v>0</v>
      </c>
      <c r="N96" s="63">
        <f t="shared" si="109"/>
        <v>0</v>
      </c>
      <c r="O96" s="63">
        <f t="shared" si="109"/>
        <v>0</v>
      </c>
      <c r="P96" s="63">
        <f t="shared" si="110"/>
        <v>0</v>
      </c>
      <c r="Q96" s="63">
        <f t="shared" si="110"/>
        <v>0</v>
      </c>
      <c r="R96" s="63">
        <f t="shared" si="110"/>
        <v>0</v>
      </c>
      <c r="S96" s="63">
        <f t="shared" si="110"/>
        <v>0</v>
      </c>
      <c r="T96" s="63">
        <f t="shared" si="110"/>
        <v>0</v>
      </c>
      <c r="U96" s="63">
        <f t="shared" si="110"/>
        <v>0</v>
      </c>
      <c r="V96" s="63">
        <f t="shared" si="110"/>
        <v>0</v>
      </c>
      <c r="W96" s="63">
        <f t="shared" si="110"/>
        <v>0</v>
      </c>
      <c r="X96" s="63">
        <f t="shared" si="110"/>
        <v>0</v>
      </c>
      <c r="AA96" s="3">
        <f t="shared" si="111"/>
        <v>0</v>
      </c>
    </row>
    <row r="97" spans="1:27" x14ac:dyDescent="0.25">
      <c r="A97" s="8">
        <f t="shared" si="113"/>
        <v>69</v>
      </c>
      <c r="B97" s="3" t="str">
        <f t="shared" si="112"/>
        <v xml:space="preserve">    na</v>
      </c>
      <c r="C97" s="34" t="s">
        <v>373</v>
      </c>
      <c r="E97" s="63">
        <f>'Class Plant - Elec'!$N$51+'Class Plant - PRP'!$N$51</f>
        <v>0</v>
      </c>
      <c r="F97" s="63">
        <f t="shared" si="109"/>
        <v>0</v>
      </c>
      <c r="G97" s="63">
        <f t="shared" si="109"/>
        <v>0</v>
      </c>
      <c r="H97" s="63">
        <f t="shared" si="109"/>
        <v>0</v>
      </c>
      <c r="I97" s="63">
        <f t="shared" si="109"/>
        <v>0</v>
      </c>
      <c r="J97" s="63">
        <f t="shared" si="109"/>
        <v>0</v>
      </c>
      <c r="K97" s="63">
        <f t="shared" si="109"/>
        <v>0</v>
      </c>
      <c r="L97" s="63">
        <f t="shared" si="109"/>
        <v>0</v>
      </c>
      <c r="M97" s="63">
        <f t="shared" si="109"/>
        <v>0</v>
      </c>
      <c r="N97" s="63">
        <f t="shared" si="109"/>
        <v>0</v>
      </c>
      <c r="O97" s="63">
        <f t="shared" si="109"/>
        <v>0</v>
      </c>
      <c r="P97" s="63">
        <f t="shared" si="110"/>
        <v>0</v>
      </c>
      <c r="Q97" s="63">
        <f t="shared" si="110"/>
        <v>0</v>
      </c>
      <c r="R97" s="63">
        <f t="shared" si="110"/>
        <v>0</v>
      </c>
      <c r="S97" s="63">
        <f t="shared" si="110"/>
        <v>0</v>
      </c>
      <c r="T97" s="63">
        <f t="shared" si="110"/>
        <v>0</v>
      </c>
      <c r="U97" s="63">
        <f t="shared" si="110"/>
        <v>0</v>
      </c>
      <c r="V97" s="63">
        <f t="shared" si="110"/>
        <v>0</v>
      </c>
      <c r="W97" s="63">
        <f t="shared" si="110"/>
        <v>0</v>
      </c>
      <c r="X97" s="63">
        <f t="shared" si="110"/>
        <v>0</v>
      </c>
      <c r="AA97" s="3">
        <f t="shared" si="111"/>
        <v>0</v>
      </c>
    </row>
    <row r="98" spans="1:27" x14ac:dyDescent="0.25">
      <c r="A98" s="8">
        <f t="shared" si="113"/>
        <v>70</v>
      </c>
      <c r="B98" s="3" t="str">
        <f t="shared" si="112"/>
        <v xml:space="preserve">    na</v>
      </c>
      <c r="C98" s="34" t="s">
        <v>373</v>
      </c>
      <c r="E98" s="69">
        <f>'Class Plant - Elec'!$O$51+'Class Plant - PRP'!$O$51</f>
        <v>0</v>
      </c>
      <c r="F98" s="69">
        <f t="shared" si="109"/>
        <v>0</v>
      </c>
      <c r="G98" s="69">
        <f t="shared" si="109"/>
        <v>0</v>
      </c>
      <c r="H98" s="69">
        <f t="shared" si="109"/>
        <v>0</v>
      </c>
      <c r="I98" s="69">
        <f t="shared" si="109"/>
        <v>0</v>
      </c>
      <c r="J98" s="69">
        <f t="shared" si="109"/>
        <v>0</v>
      </c>
      <c r="K98" s="69">
        <f t="shared" si="109"/>
        <v>0</v>
      </c>
      <c r="L98" s="69">
        <f t="shared" si="109"/>
        <v>0</v>
      </c>
      <c r="M98" s="69">
        <f t="shared" si="109"/>
        <v>0</v>
      </c>
      <c r="N98" s="69">
        <f t="shared" si="109"/>
        <v>0</v>
      </c>
      <c r="O98" s="69">
        <f t="shared" si="109"/>
        <v>0</v>
      </c>
      <c r="P98" s="69">
        <f t="shared" si="110"/>
        <v>0</v>
      </c>
      <c r="Q98" s="69">
        <f t="shared" si="110"/>
        <v>0</v>
      </c>
      <c r="R98" s="69">
        <f t="shared" si="110"/>
        <v>0</v>
      </c>
      <c r="S98" s="69">
        <f t="shared" si="110"/>
        <v>0</v>
      </c>
      <c r="T98" s="69">
        <f t="shared" si="110"/>
        <v>0</v>
      </c>
      <c r="U98" s="69">
        <f t="shared" si="110"/>
        <v>0</v>
      </c>
      <c r="V98" s="69">
        <f t="shared" si="110"/>
        <v>0</v>
      </c>
      <c r="W98" s="69">
        <f t="shared" si="110"/>
        <v>0</v>
      </c>
      <c r="X98" s="69">
        <f t="shared" si="110"/>
        <v>0</v>
      </c>
      <c r="AA98" s="3">
        <f t="shared" si="111"/>
        <v>0</v>
      </c>
    </row>
    <row r="99" spans="1:27" x14ac:dyDescent="0.25">
      <c r="A99" s="8">
        <f t="shared" si="113"/>
        <v>71</v>
      </c>
      <c r="E99" s="63">
        <f>SUM(E90:E98)</f>
        <v>176101529.24000001</v>
      </c>
      <c r="F99" s="63">
        <f t="shared" ref="F99" si="114">SUM(F90:F98)</f>
        <v>34842453.074603908</v>
      </c>
      <c r="G99" s="63">
        <f t="shared" ref="G99" si="115">SUM(G90:G98)</f>
        <v>32317021.391266186</v>
      </c>
      <c r="H99" s="63">
        <f t="shared" ref="H99" si="116">SUM(H90:H98)</f>
        <v>22675255.033537798</v>
      </c>
      <c r="I99" s="63">
        <f t="shared" ref="I99" si="117">SUM(I90:I98)</f>
        <v>8217910.7381107481</v>
      </c>
      <c r="J99" s="63">
        <f t="shared" ref="J99" si="118">SUM(J90:J98)</f>
        <v>17376678.23108533</v>
      </c>
      <c r="K99" s="63">
        <f t="shared" ref="K99" si="119">SUM(K90:K98)</f>
        <v>45939478.72726126</v>
      </c>
      <c r="L99" s="63">
        <f t="shared" ref="L99" si="120">SUM(L90:L98)</f>
        <v>3487429.0143590658</v>
      </c>
      <c r="M99" s="63">
        <f t="shared" ref="M99" si="121">SUM(M90:M98)</f>
        <v>11245303.029775731</v>
      </c>
      <c r="N99" s="63">
        <f t="shared" ref="N99" si="122">SUM(N90:N98)</f>
        <v>0</v>
      </c>
      <c r="O99" s="63">
        <f t="shared" ref="O99" si="123">SUM(O90:O98)</f>
        <v>0</v>
      </c>
      <c r="P99" s="63">
        <f t="shared" ref="P99" si="124">SUM(P90:P98)</f>
        <v>0</v>
      </c>
      <c r="Q99" s="63">
        <f t="shared" ref="Q99" si="125">SUM(Q90:Q98)</f>
        <v>0</v>
      </c>
      <c r="R99" s="63">
        <f t="shared" ref="R99" si="126">SUM(R90:R98)</f>
        <v>0</v>
      </c>
      <c r="S99" s="63">
        <f t="shared" ref="S99" si="127">SUM(S90:S98)</f>
        <v>0</v>
      </c>
      <c r="T99" s="63">
        <f t="shared" ref="T99" si="128">SUM(T90:T98)</f>
        <v>0</v>
      </c>
      <c r="U99" s="63">
        <f t="shared" ref="U99" si="129">SUM(U90:U98)</f>
        <v>0</v>
      </c>
      <c r="V99" s="63">
        <f t="shared" ref="V99" si="130">SUM(V90:V98)</f>
        <v>0</v>
      </c>
      <c r="W99" s="63">
        <f t="shared" ref="W99" si="131">SUM(W90:W98)</f>
        <v>0</v>
      </c>
      <c r="X99" s="63">
        <f t="shared" ref="X99" si="132">SUM(X90:X98)</f>
        <v>0</v>
      </c>
      <c r="AA99" s="3">
        <f t="shared" si="111"/>
        <v>0</v>
      </c>
    </row>
    <row r="100" spans="1:27" x14ac:dyDescent="0.25">
      <c r="A100" s="8"/>
    </row>
    <row r="101" spans="1:27" x14ac:dyDescent="0.25">
      <c r="A101" s="8"/>
      <c r="B101" s="3" t="s">
        <v>403</v>
      </c>
    </row>
    <row r="102" spans="1:27" x14ac:dyDescent="0.25">
      <c r="A102" s="8">
        <f>+A99+1</f>
        <v>72</v>
      </c>
      <c r="B102" s="3" t="str">
        <f>B90</f>
        <v xml:space="preserve">    Consumer</v>
      </c>
      <c r="C102" s="34" t="s">
        <v>373</v>
      </c>
      <c r="E102" s="63">
        <f>'Class Plant - Elec'!$G$52+'Class Plant - PRP'!$G$52</f>
        <v>0</v>
      </c>
      <c r="F102" s="63">
        <f t="shared" ref="F102:O110" si="133">IFERROR($E102*VLOOKUP($C102,ALLOCATORS,F$1,FALSE),0)</f>
        <v>0</v>
      </c>
      <c r="G102" s="63">
        <f t="shared" si="133"/>
        <v>0</v>
      </c>
      <c r="H102" s="63">
        <f t="shared" si="133"/>
        <v>0</v>
      </c>
      <c r="I102" s="63">
        <f t="shared" si="133"/>
        <v>0</v>
      </c>
      <c r="J102" s="63">
        <f t="shared" si="133"/>
        <v>0</v>
      </c>
      <c r="K102" s="63">
        <f t="shared" si="133"/>
        <v>0</v>
      </c>
      <c r="L102" s="63">
        <f t="shared" si="133"/>
        <v>0</v>
      </c>
      <c r="M102" s="63">
        <f t="shared" si="133"/>
        <v>0</v>
      </c>
      <c r="N102" s="63">
        <f t="shared" si="133"/>
        <v>0</v>
      </c>
      <c r="O102" s="63">
        <f t="shared" si="133"/>
        <v>0</v>
      </c>
      <c r="P102" s="63">
        <f t="shared" ref="P102:X110" si="134">IFERROR($E102*VLOOKUP($C102,ALLOCATORS,P$1,FALSE),0)</f>
        <v>0</v>
      </c>
      <c r="Q102" s="63">
        <f t="shared" si="134"/>
        <v>0</v>
      </c>
      <c r="R102" s="63">
        <f t="shared" si="134"/>
        <v>0</v>
      </c>
      <c r="S102" s="63">
        <f t="shared" si="134"/>
        <v>0</v>
      </c>
      <c r="T102" s="63">
        <f t="shared" si="134"/>
        <v>0</v>
      </c>
      <c r="U102" s="63">
        <f t="shared" si="134"/>
        <v>0</v>
      </c>
      <c r="V102" s="63">
        <f t="shared" si="134"/>
        <v>0</v>
      </c>
      <c r="W102" s="63">
        <f t="shared" si="134"/>
        <v>0</v>
      </c>
      <c r="X102" s="63">
        <f t="shared" si="134"/>
        <v>0</v>
      </c>
      <c r="AA102" s="3">
        <f t="shared" ref="AA102:AA111" si="135">IF(ROUND(SUM(F102:X102)-E102,0)=0,0,1)</f>
        <v>0</v>
      </c>
    </row>
    <row r="103" spans="1:27" x14ac:dyDescent="0.25">
      <c r="A103" s="8">
        <f>+A102+1</f>
        <v>73</v>
      </c>
      <c r="B103" s="3" t="str">
        <f t="shared" ref="B103:B110" si="136">B91</f>
        <v xml:space="preserve">    Demand</v>
      </c>
      <c r="C103" s="34" t="s">
        <v>525</v>
      </c>
      <c r="E103" s="63">
        <f>'Class Plant - Elec'!$H$52+'Class Plant - PRP'!$H$52</f>
        <v>0</v>
      </c>
      <c r="F103" s="63">
        <f t="shared" si="133"/>
        <v>0</v>
      </c>
      <c r="G103" s="63">
        <f t="shared" si="133"/>
        <v>0</v>
      </c>
      <c r="H103" s="63">
        <f t="shared" si="133"/>
        <v>0</v>
      </c>
      <c r="I103" s="63">
        <f t="shared" si="133"/>
        <v>0</v>
      </c>
      <c r="J103" s="63">
        <f t="shared" si="133"/>
        <v>0</v>
      </c>
      <c r="K103" s="63">
        <f t="shared" si="133"/>
        <v>0</v>
      </c>
      <c r="L103" s="63">
        <f t="shared" si="133"/>
        <v>0</v>
      </c>
      <c r="M103" s="63">
        <f t="shared" si="133"/>
        <v>0</v>
      </c>
      <c r="N103" s="63">
        <f t="shared" si="133"/>
        <v>0</v>
      </c>
      <c r="O103" s="63">
        <f t="shared" si="133"/>
        <v>0</v>
      </c>
      <c r="P103" s="63">
        <f t="shared" si="134"/>
        <v>0</v>
      </c>
      <c r="Q103" s="63">
        <f t="shared" si="134"/>
        <v>0</v>
      </c>
      <c r="R103" s="63">
        <f t="shared" si="134"/>
        <v>0</v>
      </c>
      <c r="S103" s="63">
        <f t="shared" si="134"/>
        <v>0</v>
      </c>
      <c r="T103" s="63">
        <f t="shared" si="134"/>
        <v>0</v>
      </c>
      <c r="U103" s="63">
        <f t="shared" si="134"/>
        <v>0</v>
      </c>
      <c r="V103" s="63">
        <f t="shared" si="134"/>
        <v>0</v>
      </c>
      <c r="W103" s="63">
        <f t="shared" si="134"/>
        <v>0</v>
      </c>
      <c r="X103" s="63">
        <f t="shared" si="134"/>
        <v>0</v>
      </c>
      <c r="AA103" s="3">
        <f t="shared" si="135"/>
        <v>0</v>
      </c>
    </row>
    <row r="104" spans="1:27" x14ac:dyDescent="0.25">
      <c r="A104" s="8">
        <f t="shared" ref="A104:A111" si="137">+A103+1</f>
        <v>74</v>
      </c>
      <c r="B104" s="3" t="str">
        <f t="shared" si="136"/>
        <v xml:space="preserve">    Energy</v>
      </c>
      <c r="C104" s="34" t="s">
        <v>369</v>
      </c>
      <c r="E104" s="63">
        <f>'Class Plant - Elec'!$I$52+'Class Plant - PRP'!$I$52</f>
        <v>0</v>
      </c>
      <c r="F104" s="63">
        <f t="shared" si="133"/>
        <v>0</v>
      </c>
      <c r="G104" s="63">
        <f t="shared" si="133"/>
        <v>0</v>
      </c>
      <c r="H104" s="63">
        <f t="shared" si="133"/>
        <v>0</v>
      </c>
      <c r="I104" s="63">
        <f t="shared" si="133"/>
        <v>0</v>
      </c>
      <c r="J104" s="63">
        <f t="shared" si="133"/>
        <v>0</v>
      </c>
      <c r="K104" s="63">
        <f t="shared" si="133"/>
        <v>0</v>
      </c>
      <c r="L104" s="63">
        <f t="shared" si="133"/>
        <v>0</v>
      </c>
      <c r="M104" s="63">
        <f t="shared" si="133"/>
        <v>0</v>
      </c>
      <c r="N104" s="63">
        <f t="shared" si="133"/>
        <v>0</v>
      </c>
      <c r="O104" s="63">
        <f t="shared" si="133"/>
        <v>0</v>
      </c>
      <c r="P104" s="63">
        <f t="shared" si="134"/>
        <v>0</v>
      </c>
      <c r="Q104" s="63">
        <f t="shared" si="134"/>
        <v>0</v>
      </c>
      <c r="R104" s="63">
        <f t="shared" si="134"/>
        <v>0</v>
      </c>
      <c r="S104" s="63">
        <f t="shared" si="134"/>
        <v>0</v>
      </c>
      <c r="T104" s="63">
        <f t="shared" si="134"/>
        <v>0</v>
      </c>
      <c r="U104" s="63">
        <f t="shared" si="134"/>
        <v>0</v>
      </c>
      <c r="V104" s="63">
        <f t="shared" si="134"/>
        <v>0</v>
      </c>
      <c r="W104" s="63">
        <f t="shared" si="134"/>
        <v>0</v>
      </c>
      <c r="X104" s="63">
        <f t="shared" si="134"/>
        <v>0</v>
      </c>
      <c r="AA104" s="3">
        <f t="shared" si="135"/>
        <v>0</v>
      </c>
    </row>
    <row r="105" spans="1:27" x14ac:dyDescent="0.25">
      <c r="A105" s="8">
        <f t="shared" si="137"/>
        <v>75</v>
      </c>
      <c r="B105" s="3" t="str">
        <f t="shared" si="136"/>
        <v xml:space="preserve">    Revenue</v>
      </c>
      <c r="C105" s="34" t="s">
        <v>91</v>
      </c>
      <c r="E105" s="63">
        <f>'Class Plant - Elec'!$J$52+'Class Plant - PRP'!$J$52</f>
        <v>0</v>
      </c>
      <c r="F105" s="63">
        <f t="shared" si="133"/>
        <v>0</v>
      </c>
      <c r="G105" s="63">
        <f t="shared" si="133"/>
        <v>0</v>
      </c>
      <c r="H105" s="63">
        <f t="shared" si="133"/>
        <v>0</v>
      </c>
      <c r="I105" s="63">
        <f t="shared" si="133"/>
        <v>0</v>
      </c>
      <c r="J105" s="63">
        <f t="shared" si="133"/>
        <v>0</v>
      </c>
      <c r="K105" s="63">
        <f t="shared" si="133"/>
        <v>0</v>
      </c>
      <c r="L105" s="63">
        <f t="shared" si="133"/>
        <v>0</v>
      </c>
      <c r="M105" s="63">
        <f t="shared" si="133"/>
        <v>0</v>
      </c>
      <c r="N105" s="63">
        <f t="shared" si="133"/>
        <v>0</v>
      </c>
      <c r="O105" s="63">
        <f t="shared" si="133"/>
        <v>0</v>
      </c>
      <c r="P105" s="63">
        <f t="shared" si="134"/>
        <v>0</v>
      </c>
      <c r="Q105" s="63">
        <f t="shared" si="134"/>
        <v>0</v>
      </c>
      <c r="R105" s="63">
        <f t="shared" si="134"/>
        <v>0</v>
      </c>
      <c r="S105" s="63">
        <f t="shared" si="134"/>
        <v>0</v>
      </c>
      <c r="T105" s="63">
        <f t="shared" si="134"/>
        <v>0</v>
      </c>
      <c r="U105" s="63">
        <f t="shared" si="134"/>
        <v>0</v>
      </c>
      <c r="V105" s="63">
        <f t="shared" si="134"/>
        <v>0</v>
      </c>
      <c r="W105" s="63">
        <f t="shared" si="134"/>
        <v>0</v>
      </c>
      <c r="X105" s="63">
        <f t="shared" si="134"/>
        <v>0</v>
      </c>
      <c r="AA105" s="3">
        <f t="shared" si="135"/>
        <v>0</v>
      </c>
    </row>
    <row r="106" spans="1:27" x14ac:dyDescent="0.25">
      <c r="A106" s="8">
        <f t="shared" si="137"/>
        <v>76</v>
      </c>
      <c r="B106" s="3" t="str">
        <f t="shared" si="136"/>
        <v xml:space="preserve">    Lights</v>
      </c>
      <c r="C106" s="34" t="s">
        <v>577</v>
      </c>
      <c r="E106" s="63">
        <f>'Class Plant - Elec'!$K$52+'Class Plant - PRP'!$K$52</f>
        <v>0</v>
      </c>
      <c r="F106" s="63">
        <f t="shared" si="133"/>
        <v>0</v>
      </c>
      <c r="G106" s="63">
        <f t="shared" si="133"/>
        <v>0</v>
      </c>
      <c r="H106" s="63">
        <f t="shared" si="133"/>
        <v>0</v>
      </c>
      <c r="I106" s="63">
        <f t="shared" si="133"/>
        <v>0</v>
      </c>
      <c r="J106" s="63">
        <f t="shared" si="133"/>
        <v>0</v>
      </c>
      <c r="K106" s="63">
        <f t="shared" si="133"/>
        <v>0</v>
      </c>
      <c r="L106" s="63">
        <f t="shared" si="133"/>
        <v>0</v>
      </c>
      <c r="M106" s="63">
        <f t="shared" si="133"/>
        <v>0</v>
      </c>
      <c r="N106" s="63">
        <f t="shared" si="133"/>
        <v>0</v>
      </c>
      <c r="O106" s="63">
        <f t="shared" si="133"/>
        <v>0</v>
      </c>
      <c r="P106" s="63">
        <f t="shared" si="134"/>
        <v>0</v>
      </c>
      <c r="Q106" s="63">
        <f t="shared" si="134"/>
        <v>0</v>
      </c>
      <c r="R106" s="63">
        <f t="shared" si="134"/>
        <v>0</v>
      </c>
      <c r="S106" s="63">
        <f t="shared" si="134"/>
        <v>0</v>
      </c>
      <c r="T106" s="63">
        <f t="shared" si="134"/>
        <v>0</v>
      </c>
      <c r="U106" s="63">
        <f t="shared" si="134"/>
        <v>0</v>
      </c>
      <c r="V106" s="63">
        <f t="shared" si="134"/>
        <v>0</v>
      </c>
      <c r="W106" s="63">
        <f t="shared" si="134"/>
        <v>0</v>
      </c>
      <c r="X106" s="63">
        <f t="shared" si="134"/>
        <v>0</v>
      </c>
      <c r="AA106" s="3">
        <f t="shared" si="135"/>
        <v>0</v>
      </c>
    </row>
    <row r="107" spans="1:27" x14ac:dyDescent="0.25">
      <c r="A107" s="8">
        <f t="shared" si="137"/>
        <v>77</v>
      </c>
      <c r="B107" s="3" t="str">
        <f t="shared" si="136"/>
        <v xml:space="preserve">    na</v>
      </c>
      <c r="C107" s="34" t="s">
        <v>373</v>
      </c>
      <c r="E107" s="63">
        <f>'Class Plant - Elec'!$L$52+'Class Plant - PRP'!$L$52</f>
        <v>0</v>
      </c>
      <c r="F107" s="63">
        <f t="shared" si="133"/>
        <v>0</v>
      </c>
      <c r="G107" s="63">
        <f t="shared" si="133"/>
        <v>0</v>
      </c>
      <c r="H107" s="63">
        <f t="shared" si="133"/>
        <v>0</v>
      </c>
      <c r="I107" s="63">
        <f t="shared" si="133"/>
        <v>0</v>
      </c>
      <c r="J107" s="63">
        <f t="shared" si="133"/>
        <v>0</v>
      </c>
      <c r="K107" s="63">
        <f t="shared" si="133"/>
        <v>0</v>
      </c>
      <c r="L107" s="63">
        <f t="shared" si="133"/>
        <v>0</v>
      </c>
      <c r="M107" s="63">
        <f t="shared" si="133"/>
        <v>0</v>
      </c>
      <c r="N107" s="63">
        <f t="shared" si="133"/>
        <v>0</v>
      </c>
      <c r="O107" s="63">
        <f t="shared" si="133"/>
        <v>0</v>
      </c>
      <c r="P107" s="63">
        <f t="shared" si="134"/>
        <v>0</v>
      </c>
      <c r="Q107" s="63">
        <f t="shared" si="134"/>
        <v>0</v>
      </c>
      <c r="R107" s="63">
        <f t="shared" si="134"/>
        <v>0</v>
      </c>
      <c r="S107" s="63">
        <f t="shared" si="134"/>
        <v>0</v>
      </c>
      <c r="T107" s="63">
        <f t="shared" si="134"/>
        <v>0</v>
      </c>
      <c r="U107" s="63">
        <f t="shared" si="134"/>
        <v>0</v>
      </c>
      <c r="V107" s="63">
        <f t="shared" si="134"/>
        <v>0</v>
      </c>
      <c r="W107" s="63">
        <f t="shared" si="134"/>
        <v>0</v>
      </c>
      <c r="X107" s="63">
        <f t="shared" si="134"/>
        <v>0</v>
      </c>
      <c r="AA107" s="3">
        <f t="shared" si="135"/>
        <v>0</v>
      </c>
    </row>
    <row r="108" spans="1:27" x14ac:dyDescent="0.25">
      <c r="A108" s="8">
        <f t="shared" si="137"/>
        <v>78</v>
      </c>
      <c r="B108" s="3" t="str">
        <f t="shared" si="136"/>
        <v xml:space="preserve">    na</v>
      </c>
      <c r="C108" s="34" t="s">
        <v>373</v>
      </c>
      <c r="E108" s="63">
        <f>'Class Plant - Elec'!$M$52+'Class Plant - PRP'!$M$52</f>
        <v>0</v>
      </c>
      <c r="F108" s="63">
        <f t="shared" si="133"/>
        <v>0</v>
      </c>
      <c r="G108" s="63">
        <f t="shared" si="133"/>
        <v>0</v>
      </c>
      <c r="H108" s="63">
        <f t="shared" si="133"/>
        <v>0</v>
      </c>
      <c r="I108" s="63">
        <f t="shared" si="133"/>
        <v>0</v>
      </c>
      <c r="J108" s="63">
        <f t="shared" si="133"/>
        <v>0</v>
      </c>
      <c r="K108" s="63">
        <f t="shared" si="133"/>
        <v>0</v>
      </c>
      <c r="L108" s="63">
        <f t="shared" si="133"/>
        <v>0</v>
      </c>
      <c r="M108" s="63">
        <f t="shared" si="133"/>
        <v>0</v>
      </c>
      <c r="N108" s="63">
        <f t="shared" si="133"/>
        <v>0</v>
      </c>
      <c r="O108" s="63">
        <f t="shared" si="133"/>
        <v>0</v>
      </c>
      <c r="P108" s="63">
        <f t="shared" si="134"/>
        <v>0</v>
      </c>
      <c r="Q108" s="63">
        <f t="shared" si="134"/>
        <v>0</v>
      </c>
      <c r="R108" s="63">
        <f t="shared" si="134"/>
        <v>0</v>
      </c>
      <c r="S108" s="63">
        <f t="shared" si="134"/>
        <v>0</v>
      </c>
      <c r="T108" s="63">
        <f t="shared" si="134"/>
        <v>0</v>
      </c>
      <c r="U108" s="63">
        <f t="shared" si="134"/>
        <v>0</v>
      </c>
      <c r="V108" s="63">
        <f t="shared" si="134"/>
        <v>0</v>
      </c>
      <c r="W108" s="63">
        <f t="shared" si="134"/>
        <v>0</v>
      </c>
      <c r="X108" s="63">
        <f t="shared" si="134"/>
        <v>0</v>
      </c>
      <c r="AA108" s="3">
        <f t="shared" si="135"/>
        <v>0</v>
      </c>
    </row>
    <row r="109" spans="1:27" x14ac:dyDescent="0.25">
      <c r="A109" s="8">
        <f t="shared" si="137"/>
        <v>79</v>
      </c>
      <c r="B109" s="3" t="str">
        <f t="shared" si="136"/>
        <v xml:space="preserve">    na</v>
      </c>
      <c r="C109" s="34" t="s">
        <v>373</v>
      </c>
      <c r="E109" s="63">
        <f>'Class Plant - Elec'!$N$52+'Class Plant - PRP'!$N$52</f>
        <v>0</v>
      </c>
      <c r="F109" s="63">
        <f t="shared" si="133"/>
        <v>0</v>
      </c>
      <c r="G109" s="63">
        <f t="shared" si="133"/>
        <v>0</v>
      </c>
      <c r="H109" s="63">
        <f t="shared" si="133"/>
        <v>0</v>
      </c>
      <c r="I109" s="63">
        <f t="shared" si="133"/>
        <v>0</v>
      </c>
      <c r="J109" s="63">
        <f t="shared" si="133"/>
        <v>0</v>
      </c>
      <c r="K109" s="63">
        <f t="shared" si="133"/>
        <v>0</v>
      </c>
      <c r="L109" s="63">
        <f t="shared" si="133"/>
        <v>0</v>
      </c>
      <c r="M109" s="63">
        <f t="shared" si="133"/>
        <v>0</v>
      </c>
      <c r="N109" s="63">
        <f t="shared" si="133"/>
        <v>0</v>
      </c>
      <c r="O109" s="63">
        <f t="shared" si="133"/>
        <v>0</v>
      </c>
      <c r="P109" s="63">
        <f t="shared" si="134"/>
        <v>0</v>
      </c>
      <c r="Q109" s="63">
        <f t="shared" si="134"/>
        <v>0</v>
      </c>
      <c r="R109" s="63">
        <f t="shared" si="134"/>
        <v>0</v>
      </c>
      <c r="S109" s="63">
        <f t="shared" si="134"/>
        <v>0</v>
      </c>
      <c r="T109" s="63">
        <f t="shared" si="134"/>
        <v>0</v>
      </c>
      <c r="U109" s="63">
        <f t="shared" si="134"/>
        <v>0</v>
      </c>
      <c r="V109" s="63">
        <f t="shared" si="134"/>
        <v>0</v>
      </c>
      <c r="W109" s="63">
        <f t="shared" si="134"/>
        <v>0</v>
      </c>
      <c r="X109" s="63">
        <f t="shared" si="134"/>
        <v>0</v>
      </c>
      <c r="AA109" s="3">
        <f t="shared" si="135"/>
        <v>0</v>
      </c>
    </row>
    <row r="110" spans="1:27" x14ac:dyDescent="0.25">
      <c r="A110" s="8">
        <f t="shared" si="137"/>
        <v>80</v>
      </c>
      <c r="B110" s="3" t="str">
        <f t="shared" si="136"/>
        <v xml:space="preserve">    na</v>
      </c>
      <c r="C110" s="34" t="s">
        <v>373</v>
      </c>
      <c r="E110" s="69">
        <f>'Class Plant - Elec'!$O$52+'Class Plant - PRP'!$O$52</f>
        <v>0</v>
      </c>
      <c r="F110" s="69">
        <f t="shared" si="133"/>
        <v>0</v>
      </c>
      <c r="G110" s="69">
        <f t="shared" si="133"/>
        <v>0</v>
      </c>
      <c r="H110" s="69">
        <f t="shared" si="133"/>
        <v>0</v>
      </c>
      <c r="I110" s="69">
        <f t="shared" si="133"/>
        <v>0</v>
      </c>
      <c r="J110" s="69">
        <f t="shared" si="133"/>
        <v>0</v>
      </c>
      <c r="K110" s="69">
        <f t="shared" si="133"/>
        <v>0</v>
      </c>
      <c r="L110" s="69">
        <f t="shared" si="133"/>
        <v>0</v>
      </c>
      <c r="M110" s="69">
        <f t="shared" si="133"/>
        <v>0</v>
      </c>
      <c r="N110" s="69">
        <f t="shared" si="133"/>
        <v>0</v>
      </c>
      <c r="O110" s="69">
        <f t="shared" si="133"/>
        <v>0</v>
      </c>
      <c r="P110" s="69">
        <f t="shared" si="134"/>
        <v>0</v>
      </c>
      <c r="Q110" s="69">
        <f t="shared" si="134"/>
        <v>0</v>
      </c>
      <c r="R110" s="69">
        <f t="shared" si="134"/>
        <v>0</v>
      </c>
      <c r="S110" s="69">
        <f t="shared" si="134"/>
        <v>0</v>
      </c>
      <c r="T110" s="69">
        <f t="shared" si="134"/>
        <v>0</v>
      </c>
      <c r="U110" s="69">
        <f t="shared" si="134"/>
        <v>0</v>
      </c>
      <c r="V110" s="69">
        <f t="shared" si="134"/>
        <v>0</v>
      </c>
      <c r="W110" s="69">
        <f t="shared" si="134"/>
        <v>0</v>
      </c>
      <c r="X110" s="69">
        <f t="shared" si="134"/>
        <v>0</v>
      </c>
      <c r="AA110" s="3">
        <f t="shared" si="135"/>
        <v>0</v>
      </c>
    </row>
    <row r="111" spans="1:27" x14ac:dyDescent="0.25">
      <c r="A111" s="8">
        <f t="shared" si="137"/>
        <v>81</v>
      </c>
      <c r="E111" s="63">
        <f>SUM(E102:E110)</f>
        <v>0</v>
      </c>
      <c r="F111" s="63">
        <f t="shared" ref="F111" si="138">SUM(F102:F110)</f>
        <v>0</v>
      </c>
      <c r="G111" s="63">
        <f t="shared" ref="G111" si="139">SUM(G102:G110)</f>
        <v>0</v>
      </c>
      <c r="H111" s="63">
        <f t="shared" ref="H111" si="140">SUM(H102:H110)</f>
        <v>0</v>
      </c>
      <c r="I111" s="63">
        <f t="shared" ref="I111" si="141">SUM(I102:I110)</f>
        <v>0</v>
      </c>
      <c r="J111" s="63">
        <f t="shared" ref="J111" si="142">SUM(J102:J110)</f>
        <v>0</v>
      </c>
      <c r="K111" s="63">
        <f t="shared" ref="K111" si="143">SUM(K102:K110)</f>
        <v>0</v>
      </c>
      <c r="L111" s="63">
        <f t="shared" ref="L111" si="144">SUM(L102:L110)</f>
        <v>0</v>
      </c>
      <c r="M111" s="63">
        <f t="shared" ref="M111" si="145">SUM(M102:M110)</f>
        <v>0</v>
      </c>
      <c r="N111" s="63">
        <f t="shared" ref="N111" si="146">SUM(N102:N110)</f>
        <v>0</v>
      </c>
      <c r="O111" s="63">
        <f t="shared" ref="O111" si="147">SUM(O102:O110)</f>
        <v>0</v>
      </c>
      <c r="P111" s="63">
        <f t="shared" ref="P111" si="148">SUM(P102:P110)</f>
        <v>0</v>
      </c>
      <c r="Q111" s="63">
        <f t="shared" ref="Q111" si="149">SUM(Q102:Q110)</f>
        <v>0</v>
      </c>
      <c r="R111" s="63">
        <f t="shared" ref="R111" si="150">SUM(R102:R110)</f>
        <v>0</v>
      </c>
      <c r="S111" s="63">
        <f t="shared" ref="S111" si="151">SUM(S102:S110)</f>
        <v>0</v>
      </c>
      <c r="T111" s="63">
        <f t="shared" ref="T111" si="152">SUM(T102:T110)</f>
        <v>0</v>
      </c>
      <c r="U111" s="63">
        <f t="shared" ref="U111" si="153">SUM(U102:U110)</f>
        <v>0</v>
      </c>
      <c r="V111" s="63">
        <f t="shared" ref="V111" si="154">SUM(V102:V110)</f>
        <v>0</v>
      </c>
      <c r="W111" s="63">
        <f t="shared" ref="W111" si="155">SUM(W102:W110)</f>
        <v>0</v>
      </c>
      <c r="X111" s="63">
        <f t="shared" ref="X111" si="156">SUM(X102:X110)</f>
        <v>0</v>
      </c>
      <c r="AA111" s="3">
        <f t="shared" si="135"/>
        <v>0</v>
      </c>
    </row>
    <row r="112" spans="1:27" x14ac:dyDescent="0.25">
      <c r="A112" s="8"/>
    </row>
    <row r="113" spans="1:27" x14ac:dyDescent="0.25">
      <c r="A113" s="8"/>
      <c r="B113" s="3" t="s">
        <v>404</v>
      </c>
    </row>
    <row r="114" spans="1:27" x14ac:dyDescent="0.25">
      <c r="A114" s="8">
        <f>+A111+1</f>
        <v>82</v>
      </c>
      <c r="B114" s="3" t="str">
        <f>B102</f>
        <v xml:space="preserve">    Consumer</v>
      </c>
      <c r="C114" s="34" t="s">
        <v>373</v>
      </c>
      <c r="E114" s="63">
        <f>'Class Plant - Elec'!$G$53+'Class Plant - PRP'!$G$53</f>
        <v>15682868.986700002</v>
      </c>
      <c r="F114" s="63">
        <f t="shared" ref="F114:O122" si="157">IFERROR($E114*VLOOKUP($C114,ALLOCATORS,F$1,FALSE),0)</f>
        <v>11983516.712817542</v>
      </c>
      <c r="G114" s="63">
        <f t="shared" si="157"/>
        <v>1439892.0767469553</v>
      </c>
      <c r="H114" s="63">
        <f t="shared" si="157"/>
        <v>2178507.4501752253</v>
      </c>
      <c r="I114" s="63">
        <f t="shared" si="157"/>
        <v>32945.885390810698</v>
      </c>
      <c r="J114" s="63">
        <f t="shared" si="157"/>
        <v>4079.0143817194198</v>
      </c>
      <c r="K114" s="63">
        <f t="shared" si="157"/>
        <v>2196.3923593873797</v>
      </c>
      <c r="L114" s="63">
        <f t="shared" si="157"/>
        <v>313.77033705534001</v>
      </c>
      <c r="M114" s="63">
        <f t="shared" si="157"/>
        <v>3451.4737076087395</v>
      </c>
      <c r="N114" s="63">
        <f t="shared" si="157"/>
        <v>313.77033705534001</v>
      </c>
      <c r="O114" s="63">
        <f t="shared" si="157"/>
        <v>3451.4737076087395</v>
      </c>
      <c r="P114" s="63">
        <f t="shared" ref="P114:X122" si="158">IFERROR($E114*VLOOKUP($C114,ALLOCATORS,P$1,FALSE),0)</f>
        <v>34200.966739032054</v>
      </c>
      <c r="Q114" s="63">
        <f t="shared" si="158"/>
        <v>0</v>
      </c>
      <c r="R114" s="63">
        <f t="shared" si="158"/>
        <v>0</v>
      </c>
      <c r="S114" s="63">
        <f t="shared" si="158"/>
        <v>0</v>
      </c>
      <c r="T114" s="63">
        <f t="shared" si="158"/>
        <v>0</v>
      </c>
      <c r="U114" s="63">
        <f t="shared" si="158"/>
        <v>0</v>
      </c>
      <c r="V114" s="63">
        <f t="shared" si="158"/>
        <v>0</v>
      </c>
      <c r="W114" s="63">
        <f t="shared" si="158"/>
        <v>0</v>
      </c>
      <c r="X114" s="63">
        <f t="shared" si="158"/>
        <v>0</v>
      </c>
      <c r="AA114" s="3">
        <f t="shared" ref="AA114:AA123" si="159">IF(ROUND(SUM(F114:X114)-E114,0)=0,0,1)</f>
        <v>0</v>
      </c>
    </row>
    <row r="115" spans="1:27" x14ac:dyDescent="0.25">
      <c r="A115" s="8">
        <f>+A114+1</f>
        <v>83</v>
      </c>
      <c r="B115" s="3" t="str">
        <f t="shared" ref="B115:B122" si="160">B103</f>
        <v xml:space="preserve">    Demand</v>
      </c>
      <c r="C115" s="34" t="s">
        <v>525</v>
      </c>
      <c r="E115" s="63">
        <f>'Class Plant - Elec'!$H$53+'Class Plant - PRP'!$H$53</f>
        <v>76569301.523300007</v>
      </c>
      <c r="F115" s="63">
        <f t="shared" si="157"/>
        <v>15149569.153626606</v>
      </c>
      <c r="G115" s="63">
        <f t="shared" si="157"/>
        <v>14051506.343652673</v>
      </c>
      <c r="H115" s="63">
        <f t="shared" si="157"/>
        <v>9859246.8065082077</v>
      </c>
      <c r="I115" s="63">
        <f t="shared" si="157"/>
        <v>3573164.230393521</v>
      </c>
      <c r="J115" s="63">
        <f t="shared" si="157"/>
        <v>7555414.8830589447</v>
      </c>
      <c r="K115" s="63">
        <f t="shared" si="157"/>
        <v>19974578.379140563</v>
      </c>
      <c r="L115" s="63">
        <f t="shared" si="157"/>
        <v>1516341.197569286</v>
      </c>
      <c r="M115" s="63">
        <f t="shared" si="157"/>
        <v>4889480.5293502118</v>
      </c>
      <c r="N115" s="63">
        <f t="shared" si="157"/>
        <v>0</v>
      </c>
      <c r="O115" s="63">
        <f t="shared" si="157"/>
        <v>0</v>
      </c>
      <c r="P115" s="63">
        <f t="shared" si="158"/>
        <v>0</v>
      </c>
      <c r="Q115" s="63">
        <f t="shared" si="158"/>
        <v>0</v>
      </c>
      <c r="R115" s="63">
        <f t="shared" si="158"/>
        <v>0</v>
      </c>
      <c r="S115" s="63">
        <f t="shared" si="158"/>
        <v>0</v>
      </c>
      <c r="T115" s="63">
        <f t="shared" si="158"/>
        <v>0</v>
      </c>
      <c r="U115" s="63">
        <f t="shared" si="158"/>
        <v>0</v>
      </c>
      <c r="V115" s="63">
        <f t="shared" si="158"/>
        <v>0</v>
      </c>
      <c r="W115" s="63">
        <f t="shared" si="158"/>
        <v>0</v>
      </c>
      <c r="X115" s="63">
        <f t="shared" si="158"/>
        <v>0</v>
      </c>
      <c r="AA115" s="3">
        <f t="shared" si="159"/>
        <v>0</v>
      </c>
    </row>
    <row r="116" spans="1:27" x14ac:dyDescent="0.25">
      <c r="A116" s="8">
        <f t="shared" ref="A116:A123" si="161">+A115+1</f>
        <v>84</v>
      </c>
      <c r="B116" s="3" t="str">
        <f t="shared" si="160"/>
        <v xml:space="preserve">    Energy</v>
      </c>
      <c r="C116" s="34" t="s">
        <v>369</v>
      </c>
      <c r="E116" s="63">
        <f>'Class Plant - Elec'!$I$53+'Class Plant - PRP'!$I$53</f>
        <v>0</v>
      </c>
      <c r="F116" s="63">
        <f t="shared" si="157"/>
        <v>0</v>
      </c>
      <c r="G116" s="63">
        <f t="shared" si="157"/>
        <v>0</v>
      </c>
      <c r="H116" s="63">
        <f t="shared" si="157"/>
        <v>0</v>
      </c>
      <c r="I116" s="63">
        <f t="shared" si="157"/>
        <v>0</v>
      </c>
      <c r="J116" s="63">
        <f t="shared" si="157"/>
        <v>0</v>
      </c>
      <c r="K116" s="63">
        <f t="shared" si="157"/>
        <v>0</v>
      </c>
      <c r="L116" s="63">
        <f t="shared" si="157"/>
        <v>0</v>
      </c>
      <c r="M116" s="63">
        <f t="shared" si="157"/>
        <v>0</v>
      </c>
      <c r="N116" s="63">
        <f t="shared" si="157"/>
        <v>0</v>
      </c>
      <c r="O116" s="63">
        <f t="shared" si="157"/>
        <v>0</v>
      </c>
      <c r="P116" s="63">
        <f t="shared" si="158"/>
        <v>0</v>
      </c>
      <c r="Q116" s="63">
        <f t="shared" si="158"/>
        <v>0</v>
      </c>
      <c r="R116" s="63">
        <f t="shared" si="158"/>
        <v>0</v>
      </c>
      <c r="S116" s="63">
        <f t="shared" si="158"/>
        <v>0</v>
      </c>
      <c r="T116" s="63">
        <f t="shared" si="158"/>
        <v>0</v>
      </c>
      <c r="U116" s="63">
        <f t="shared" si="158"/>
        <v>0</v>
      </c>
      <c r="V116" s="63">
        <f t="shared" si="158"/>
        <v>0</v>
      </c>
      <c r="W116" s="63">
        <f t="shared" si="158"/>
        <v>0</v>
      </c>
      <c r="X116" s="63">
        <f t="shared" si="158"/>
        <v>0</v>
      </c>
      <c r="AA116" s="3">
        <f t="shared" si="159"/>
        <v>0</v>
      </c>
    </row>
    <row r="117" spans="1:27" x14ac:dyDescent="0.25">
      <c r="A117" s="8">
        <f t="shared" si="161"/>
        <v>85</v>
      </c>
      <c r="B117" s="3" t="str">
        <f t="shared" si="160"/>
        <v xml:space="preserve">    Revenue</v>
      </c>
      <c r="C117" s="34" t="s">
        <v>91</v>
      </c>
      <c r="E117" s="63">
        <f>'Class Plant - Elec'!$J$53+'Class Plant - PRP'!$J$53</f>
        <v>0</v>
      </c>
      <c r="F117" s="63">
        <f t="shared" si="157"/>
        <v>0</v>
      </c>
      <c r="G117" s="63">
        <f t="shared" si="157"/>
        <v>0</v>
      </c>
      <c r="H117" s="63">
        <f t="shared" si="157"/>
        <v>0</v>
      </c>
      <c r="I117" s="63">
        <f t="shared" si="157"/>
        <v>0</v>
      </c>
      <c r="J117" s="63">
        <f t="shared" si="157"/>
        <v>0</v>
      </c>
      <c r="K117" s="63">
        <f t="shared" si="157"/>
        <v>0</v>
      </c>
      <c r="L117" s="63">
        <f t="shared" si="157"/>
        <v>0</v>
      </c>
      <c r="M117" s="63">
        <f t="shared" si="157"/>
        <v>0</v>
      </c>
      <c r="N117" s="63">
        <f t="shared" si="157"/>
        <v>0</v>
      </c>
      <c r="O117" s="63">
        <f t="shared" si="157"/>
        <v>0</v>
      </c>
      <c r="P117" s="63">
        <f t="shared" si="158"/>
        <v>0</v>
      </c>
      <c r="Q117" s="63">
        <f t="shared" si="158"/>
        <v>0</v>
      </c>
      <c r="R117" s="63">
        <f t="shared" si="158"/>
        <v>0</v>
      </c>
      <c r="S117" s="63">
        <f t="shared" si="158"/>
        <v>0</v>
      </c>
      <c r="T117" s="63">
        <f t="shared" si="158"/>
        <v>0</v>
      </c>
      <c r="U117" s="63">
        <f t="shared" si="158"/>
        <v>0</v>
      </c>
      <c r="V117" s="63">
        <f t="shared" si="158"/>
        <v>0</v>
      </c>
      <c r="W117" s="63">
        <f t="shared" si="158"/>
        <v>0</v>
      </c>
      <c r="X117" s="63">
        <f t="shared" si="158"/>
        <v>0</v>
      </c>
      <c r="AA117" s="3">
        <f t="shared" si="159"/>
        <v>0</v>
      </c>
    </row>
    <row r="118" spans="1:27" x14ac:dyDescent="0.25">
      <c r="A118" s="8">
        <f t="shared" si="161"/>
        <v>86</v>
      </c>
      <c r="B118" s="3" t="str">
        <f t="shared" si="160"/>
        <v xml:space="preserve">    Lights</v>
      </c>
      <c r="C118" s="34" t="s">
        <v>577</v>
      </c>
      <c r="E118" s="63">
        <f>'Class Plant - Elec'!$K$53+'Class Plant - PRP'!$K$53</f>
        <v>0</v>
      </c>
      <c r="F118" s="63">
        <f t="shared" si="157"/>
        <v>0</v>
      </c>
      <c r="G118" s="63">
        <f t="shared" si="157"/>
        <v>0</v>
      </c>
      <c r="H118" s="63">
        <f t="shared" si="157"/>
        <v>0</v>
      </c>
      <c r="I118" s="63">
        <f t="shared" si="157"/>
        <v>0</v>
      </c>
      <c r="J118" s="63">
        <f t="shared" si="157"/>
        <v>0</v>
      </c>
      <c r="K118" s="63">
        <f t="shared" si="157"/>
        <v>0</v>
      </c>
      <c r="L118" s="63">
        <f t="shared" si="157"/>
        <v>0</v>
      </c>
      <c r="M118" s="63">
        <f t="shared" si="157"/>
        <v>0</v>
      </c>
      <c r="N118" s="63">
        <f t="shared" si="157"/>
        <v>0</v>
      </c>
      <c r="O118" s="63">
        <f t="shared" si="157"/>
        <v>0</v>
      </c>
      <c r="P118" s="63">
        <f t="shared" si="158"/>
        <v>0</v>
      </c>
      <c r="Q118" s="63">
        <f t="shared" si="158"/>
        <v>0</v>
      </c>
      <c r="R118" s="63">
        <f t="shared" si="158"/>
        <v>0</v>
      </c>
      <c r="S118" s="63">
        <f t="shared" si="158"/>
        <v>0</v>
      </c>
      <c r="T118" s="63">
        <f t="shared" si="158"/>
        <v>0</v>
      </c>
      <c r="U118" s="63">
        <f t="shared" si="158"/>
        <v>0</v>
      </c>
      <c r="V118" s="63">
        <f t="shared" si="158"/>
        <v>0</v>
      </c>
      <c r="W118" s="63">
        <f t="shared" si="158"/>
        <v>0</v>
      </c>
      <c r="X118" s="63">
        <f t="shared" si="158"/>
        <v>0</v>
      </c>
      <c r="AA118" s="3">
        <f t="shared" si="159"/>
        <v>0</v>
      </c>
    </row>
    <row r="119" spans="1:27" x14ac:dyDescent="0.25">
      <c r="A119" s="8">
        <f t="shared" si="161"/>
        <v>87</v>
      </c>
      <c r="B119" s="3" t="str">
        <f t="shared" si="160"/>
        <v xml:space="preserve">    na</v>
      </c>
      <c r="C119" s="34" t="s">
        <v>373</v>
      </c>
      <c r="E119" s="63">
        <f>'Class Plant - Elec'!$L$53+'Class Plant - PRP'!$L$53</f>
        <v>0</v>
      </c>
      <c r="F119" s="63">
        <f t="shared" si="157"/>
        <v>0</v>
      </c>
      <c r="G119" s="63">
        <f t="shared" si="157"/>
        <v>0</v>
      </c>
      <c r="H119" s="63">
        <f t="shared" si="157"/>
        <v>0</v>
      </c>
      <c r="I119" s="63">
        <f t="shared" si="157"/>
        <v>0</v>
      </c>
      <c r="J119" s="63">
        <f t="shared" si="157"/>
        <v>0</v>
      </c>
      <c r="K119" s="63">
        <f t="shared" si="157"/>
        <v>0</v>
      </c>
      <c r="L119" s="63">
        <f t="shared" si="157"/>
        <v>0</v>
      </c>
      <c r="M119" s="63">
        <f t="shared" si="157"/>
        <v>0</v>
      </c>
      <c r="N119" s="63">
        <f t="shared" si="157"/>
        <v>0</v>
      </c>
      <c r="O119" s="63">
        <f t="shared" si="157"/>
        <v>0</v>
      </c>
      <c r="P119" s="63">
        <f t="shared" si="158"/>
        <v>0</v>
      </c>
      <c r="Q119" s="63">
        <f t="shared" si="158"/>
        <v>0</v>
      </c>
      <c r="R119" s="63">
        <f t="shared" si="158"/>
        <v>0</v>
      </c>
      <c r="S119" s="63">
        <f t="shared" si="158"/>
        <v>0</v>
      </c>
      <c r="T119" s="63">
        <f t="shared" si="158"/>
        <v>0</v>
      </c>
      <c r="U119" s="63">
        <f t="shared" si="158"/>
        <v>0</v>
      </c>
      <c r="V119" s="63">
        <f t="shared" si="158"/>
        <v>0</v>
      </c>
      <c r="W119" s="63">
        <f t="shared" si="158"/>
        <v>0</v>
      </c>
      <c r="X119" s="63">
        <f t="shared" si="158"/>
        <v>0</v>
      </c>
      <c r="AA119" s="3">
        <f t="shared" si="159"/>
        <v>0</v>
      </c>
    </row>
    <row r="120" spans="1:27" x14ac:dyDescent="0.25">
      <c r="A120" s="8">
        <f t="shared" si="161"/>
        <v>88</v>
      </c>
      <c r="B120" s="3" t="str">
        <f t="shared" si="160"/>
        <v xml:space="preserve">    na</v>
      </c>
      <c r="C120" s="34" t="s">
        <v>373</v>
      </c>
      <c r="E120" s="63">
        <f>'Class Plant - Elec'!$M$53+'Class Plant - PRP'!$M$53</f>
        <v>0</v>
      </c>
      <c r="F120" s="63">
        <f t="shared" si="157"/>
        <v>0</v>
      </c>
      <c r="G120" s="63">
        <f t="shared" si="157"/>
        <v>0</v>
      </c>
      <c r="H120" s="63">
        <f t="shared" si="157"/>
        <v>0</v>
      </c>
      <c r="I120" s="63">
        <f t="shared" si="157"/>
        <v>0</v>
      </c>
      <c r="J120" s="63">
        <f t="shared" si="157"/>
        <v>0</v>
      </c>
      <c r="K120" s="63">
        <f t="shared" si="157"/>
        <v>0</v>
      </c>
      <c r="L120" s="63">
        <f t="shared" si="157"/>
        <v>0</v>
      </c>
      <c r="M120" s="63">
        <f t="shared" si="157"/>
        <v>0</v>
      </c>
      <c r="N120" s="63">
        <f t="shared" si="157"/>
        <v>0</v>
      </c>
      <c r="O120" s="63">
        <f t="shared" si="157"/>
        <v>0</v>
      </c>
      <c r="P120" s="63">
        <f t="shared" si="158"/>
        <v>0</v>
      </c>
      <c r="Q120" s="63">
        <f t="shared" si="158"/>
        <v>0</v>
      </c>
      <c r="R120" s="63">
        <f t="shared" si="158"/>
        <v>0</v>
      </c>
      <c r="S120" s="63">
        <f t="shared" si="158"/>
        <v>0</v>
      </c>
      <c r="T120" s="63">
        <f t="shared" si="158"/>
        <v>0</v>
      </c>
      <c r="U120" s="63">
        <f t="shared" si="158"/>
        <v>0</v>
      </c>
      <c r="V120" s="63">
        <f t="shared" si="158"/>
        <v>0</v>
      </c>
      <c r="W120" s="63">
        <f t="shared" si="158"/>
        <v>0</v>
      </c>
      <c r="X120" s="63">
        <f t="shared" si="158"/>
        <v>0</v>
      </c>
      <c r="AA120" s="3">
        <f t="shared" si="159"/>
        <v>0</v>
      </c>
    </row>
    <row r="121" spans="1:27" x14ac:dyDescent="0.25">
      <c r="A121" s="8">
        <f t="shared" si="161"/>
        <v>89</v>
      </c>
      <c r="B121" s="3" t="str">
        <f t="shared" si="160"/>
        <v xml:space="preserve">    na</v>
      </c>
      <c r="C121" s="34" t="s">
        <v>373</v>
      </c>
      <c r="E121" s="63">
        <f>'Class Plant - Elec'!$N$53+'Class Plant - PRP'!$N$53</f>
        <v>0</v>
      </c>
      <c r="F121" s="63">
        <f t="shared" si="157"/>
        <v>0</v>
      </c>
      <c r="G121" s="63">
        <f t="shared" si="157"/>
        <v>0</v>
      </c>
      <c r="H121" s="63">
        <f t="shared" si="157"/>
        <v>0</v>
      </c>
      <c r="I121" s="63">
        <f t="shared" si="157"/>
        <v>0</v>
      </c>
      <c r="J121" s="63">
        <f t="shared" si="157"/>
        <v>0</v>
      </c>
      <c r="K121" s="63">
        <f t="shared" si="157"/>
        <v>0</v>
      </c>
      <c r="L121" s="63">
        <f t="shared" si="157"/>
        <v>0</v>
      </c>
      <c r="M121" s="63">
        <f t="shared" si="157"/>
        <v>0</v>
      </c>
      <c r="N121" s="63">
        <f t="shared" si="157"/>
        <v>0</v>
      </c>
      <c r="O121" s="63">
        <f t="shared" si="157"/>
        <v>0</v>
      </c>
      <c r="P121" s="63">
        <f t="shared" si="158"/>
        <v>0</v>
      </c>
      <c r="Q121" s="63">
        <f t="shared" si="158"/>
        <v>0</v>
      </c>
      <c r="R121" s="63">
        <f t="shared" si="158"/>
        <v>0</v>
      </c>
      <c r="S121" s="63">
        <f t="shared" si="158"/>
        <v>0</v>
      </c>
      <c r="T121" s="63">
        <f t="shared" si="158"/>
        <v>0</v>
      </c>
      <c r="U121" s="63">
        <f t="shared" si="158"/>
        <v>0</v>
      </c>
      <c r="V121" s="63">
        <f t="shared" si="158"/>
        <v>0</v>
      </c>
      <c r="W121" s="63">
        <f t="shared" si="158"/>
        <v>0</v>
      </c>
      <c r="X121" s="63">
        <f t="shared" si="158"/>
        <v>0</v>
      </c>
      <c r="AA121" s="3">
        <f t="shared" si="159"/>
        <v>0</v>
      </c>
    </row>
    <row r="122" spans="1:27" x14ac:dyDescent="0.25">
      <c r="A122" s="8">
        <f t="shared" si="161"/>
        <v>90</v>
      </c>
      <c r="B122" s="3" t="str">
        <f t="shared" si="160"/>
        <v xml:space="preserve">    na</v>
      </c>
      <c r="C122" s="34" t="s">
        <v>373</v>
      </c>
      <c r="E122" s="69">
        <f>'Class Plant - Elec'!$O$53+'Class Plant - PRP'!$O$53</f>
        <v>0</v>
      </c>
      <c r="F122" s="69">
        <f t="shared" si="157"/>
        <v>0</v>
      </c>
      <c r="G122" s="69">
        <f t="shared" si="157"/>
        <v>0</v>
      </c>
      <c r="H122" s="69">
        <f t="shared" si="157"/>
        <v>0</v>
      </c>
      <c r="I122" s="69">
        <f t="shared" si="157"/>
        <v>0</v>
      </c>
      <c r="J122" s="69">
        <f t="shared" si="157"/>
        <v>0</v>
      </c>
      <c r="K122" s="69">
        <f t="shared" si="157"/>
        <v>0</v>
      </c>
      <c r="L122" s="69">
        <f t="shared" si="157"/>
        <v>0</v>
      </c>
      <c r="M122" s="69">
        <f t="shared" si="157"/>
        <v>0</v>
      </c>
      <c r="N122" s="69">
        <f t="shared" si="157"/>
        <v>0</v>
      </c>
      <c r="O122" s="69">
        <f t="shared" si="157"/>
        <v>0</v>
      </c>
      <c r="P122" s="69">
        <f t="shared" si="158"/>
        <v>0</v>
      </c>
      <c r="Q122" s="69">
        <f t="shared" si="158"/>
        <v>0</v>
      </c>
      <c r="R122" s="69">
        <f t="shared" si="158"/>
        <v>0</v>
      </c>
      <c r="S122" s="69">
        <f t="shared" si="158"/>
        <v>0</v>
      </c>
      <c r="T122" s="69">
        <f t="shared" si="158"/>
        <v>0</v>
      </c>
      <c r="U122" s="69">
        <f t="shared" si="158"/>
        <v>0</v>
      </c>
      <c r="V122" s="69">
        <f t="shared" si="158"/>
        <v>0</v>
      </c>
      <c r="W122" s="69">
        <f t="shared" si="158"/>
        <v>0</v>
      </c>
      <c r="X122" s="69">
        <f t="shared" si="158"/>
        <v>0</v>
      </c>
      <c r="AA122" s="3">
        <f t="shared" si="159"/>
        <v>0</v>
      </c>
    </row>
    <row r="123" spans="1:27" x14ac:dyDescent="0.25">
      <c r="A123" s="8">
        <f t="shared" si="161"/>
        <v>91</v>
      </c>
      <c r="E123" s="63">
        <f>SUM(E114:E122)</f>
        <v>92252170.510000005</v>
      </c>
      <c r="F123" s="63">
        <f t="shared" ref="F123" si="162">SUM(F114:F122)</f>
        <v>27133085.866444148</v>
      </c>
      <c r="G123" s="63">
        <f t="shared" ref="G123" si="163">SUM(G114:G122)</f>
        <v>15491398.420399629</v>
      </c>
      <c r="H123" s="63">
        <f t="shared" ref="H123" si="164">SUM(H114:H122)</f>
        <v>12037754.256683433</v>
      </c>
      <c r="I123" s="63">
        <f t="shared" ref="I123" si="165">SUM(I114:I122)</f>
        <v>3606110.1157843317</v>
      </c>
      <c r="J123" s="63">
        <f t="shared" ref="J123" si="166">SUM(J114:J122)</f>
        <v>7559493.8974406645</v>
      </c>
      <c r="K123" s="63">
        <f t="shared" ref="K123" si="167">SUM(K114:K122)</f>
        <v>19976774.77149995</v>
      </c>
      <c r="L123" s="63">
        <f t="shared" ref="L123" si="168">SUM(L114:L122)</f>
        <v>1516654.9679063414</v>
      </c>
      <c r="M123" s="63">
        <f t="shared" ref="M123" si="169">SUM(M114:M122)</f>
        <v>4892932.0030578207</v>
      </c>
      <c r="N123" s="63">
        <f t="shared" ref="N123" si="170">SUM(N114:N122)</f>
        <v>313.77033705534001</v>
      </c>
      <c r="O123" s="63">
        <f t="shared" ref="O123" si="171">SUM(O114:O122)</f>
        <v>3451.4737076087395</v>
      </c>
      <c r="P123" s="63">
        <f t="shared" ref="P123" si="172">SUM(P114:P122)</f>
        <v>34200.966739032054</v>
      </c>
      <c r="Q123" s="63">
        <f t="shared" ref="Q123" si="173">SUM(Q114:Q122)</f>
        <v>0</v>
      </c>
      <c r="R123" s="63">
        <f t="shared" ref="R123" si="174">SUM(R114:R122)</f>
        <v>0</v>
      </c>
      <c r="S123" s="63">
        <f t="shared" ref="S123" si="175">SUM(S114:S122)</f>
        <v>0</v>
      </c>
      <c r="T123" s="63">
        <f t="shared" ref="T123" si="176">SUM(T114:T122)</f>
        <v>0</v>
      </c>
      <c r="U123" s="63">
        <f t="shared" ref="U123" si="177">SUM(U114:U122)</f>
        <v>0</v>
      </c>
      <c r="V123" s="63">
        <f t="shared" ref="V123" si="178">SUM(V114:V122)</f>
        <v>0</v>
      </c>
      <c r="W123" s="63">
        <f t="shared" ref="W123" si="179">SUM(W114:W122)</f>
        <v>0</v>
      </c>
      <c r="X123" s="63">
        <f t="shared" ref="X123" si="180">SUM(X114:X122)</f>
        <v>0</v>
      </c>
      <c r="AA123" s="3">
        <f t="shared" si="159"/>
        <v>0</v>
      </c>
    </row>
    <row r="124" spans="1:27" x14ac:dyDescent="0.25">
      <c r="A124" s="8"/>
    </row>
    <row r="125" spans="1:27" x14ac:dyDescent="0.25">
      <c r="A125" s="8"/>
      <c r="B125" s="3" t="s">
        <v>405</v>
      </c>
    </row>
    <row r="126" spans="1:27" x14ac:dyDescent="0.25">
      <c r="A126" s="8">
        <f>+A123+1</f>
        <v>92</v>
      </c>
      <c r="B126" s="3" t="str">
        <f>B114</f>
        <v xml:space="preserve">    Consumer</v>
      </c>
      <c r="C126" s="34" t="s">
        <v>373</v>
      </c>
      <c r="E126" s="63">
        <f>'Class Plant - Elec'!$G$54+'Class Plant - PRP'!$G$54</f>
        <v>15804308.498600001</v>
      </c>
      <c r="F126" s="63">
        <f t="shared" ref="F126:O134" si="181">IFERROR($E126*VLOOKUP($C126,ALLOCATORS,F$1,FALSE),0)</f>
        <v>12076310.475341747</v>
      </c>
      <c r="G126" s="63">
        <f t="shared" si="181"/>
        <v>1451041.8090527672</v>
      </c>
      <c r="H126" s="63">
        <f t="shared" si="181"/>
        <v>2195376.6136965267</v>
      </c>
      <c r="I126" s="63">
        <f t="shared" si="181"/>
        <v>33201.000207134573</v>
      </c>
      <c r="J126" s="63">
        <f t="shared" si="181"/>
        <v>4110.6000256452326</v>
      </c>
      <c r="K126" s="63">
        <f t="shared" si="181"/>
        <v>2213.4000138089709</v>
      </c>
      <c r="L126" s="63">
        <f t="shared" si="181"/>
        <v>316.2000019727102</v>
      </c>
      <c r="M126" s="63">
        <f t="shared" si="181"/>
        <v>3478.2000216998117</v>
      </c>
      <c r="N126" s="63">
        <f t="shared" si="181"/>
        <v>316.2000019727102</v>
      </c>
      <c r="O126" s="63">
        <f t="shared" si="181"/>
        <v>3478.2000216998117</v>
      </c>
      <c r="P126" s="63">
        <f t="shared" ref="P126:X134" si="182">IFERROR($E126*VLOOKUP($C126,ALLOCATORS,P$1,FALSE),0)</f>
        <v>34465.800215025411</v>
      </c>
      <c r="Q126" s="63">
        <f t="shared" si="182"/>
        <v>0</v>
      </c>
      <c r="R126" s="63">
        <f t="shared" si="182"/>
        <v>0</v>
      </c>
      <c r="S126" s="63">
        <f t="shared" si="182"/>
        <v>0</v>
      </c>
      <c r="T126" s="63">
        <f t="shared" si="182"/>
        <v>0</v>
      </c>
      <c r="U126" s="63">
        <f t="shared" si="182"/>
        <v>0</v>
      </c>
      <c r="V126" s="63">
        <f t="shared" si="182"/>
        <v>0</v>
      </c>
      <c r="W126" s="63">
        <f t="shared" si="182"/>
        <v>0</v>
      </c>
      <c r="X126" s="63">
        <f t="shared" si="182"/>
        <v>0</v>
      </c>
      <c r="AA126" s="3">
        <f t="shared" ref="AA126:AA135" si="183">IF(ROUND(SUM(F126:X126)-E126,0)=0,0,1)</f>
        <v>0</v>
      </c>
    </row>
    <row r="127" spans="1:27" x14ac:dyDescent="0.25">
      <c r="A127" s="8">
        <f>+A126+1</f>
        <v>93</v>
      </c>
      <c r="B127" s="3" t="str">
        <f t="shared" ref="B127:B134" si="184">B115</f>
        <v xml:space="preserve">    Demand</v>
      </c>
      <c r="C127" s="34" t="s">
        <v>525</v>
      </c>
      <c r="E127" s="63">
        <f>'Class Plant - Elec'!$H$54+'Class Plant - PRP'!$H$54</f>
        <v>77162212.081399992</v>
      </c>
      <c r="F127" s="63">
        <f t="shared" si="181"/>
        <v>15266879.084932663</v>
      </c>
      <c r="G127" s="63">
        <f t="shared" si="181"/>
        <v>14160313.480489692</v>
      </c>
      <c r="H127" s="63">
        <f t="shared" si="181"/>
        <v>9935591.3912203126</v>
      </c>
      <c r="I127" s="63">
        <f t="shared" si="181"/>
        <v>3600832.8489635997</v>
      </c>
      <c r="J127" s="63">
        <f t="shared" si="181"/>
        <v>7613919.860456815</v>
      </c>
      <c r="K127" s="63">
        <f t="shared" si="181"/>
        <v>20129250.52814775</v>
      </c>
      <c r="L127" s="63">
        <f t="shared" si="181"/>
        <v>1528082.9098199485</v>
      </c>
      <c r="M127" s="63">
        <f t="shared" si="181"/>
        <v>4927341.9773692181</v>
      </c>
      <c r="N127" s="63">
        <f t="shared" si="181"/>
        <v>0</v>
      </c>
      <c r="O127" s="63">
        <f t="shared" si="181"/>
        <v>0</v>
      </c>
      <c r="P127" s="63">
        <f t="shared" si="182"/>
        <v>0</v>
      </c>
      <c r="Q127" s="63">
        <f t="shared" si="182"/>
        <v>0</v>
      </c>
      <c r="R127" s="63">
        <f t="shared" si="182"/>
        <v>0</v>
      </c>
      <c r="S127" s="63">
        <f t="shared" si="182"/>
        <v>0</v>
      </c>
      <c r="T127" s="63">
        <f t="shared" si="182"/>
        <v>0</v>
      </c>
      <c r="U127" s="63">
        <f t="shared" si="182"/>
        <v>0</v>
      </c>
      <c r="V127" s="63">
        <f t="shared" si="182"/>
        <v>0</v>
      </c>
      <c r="W127" s="63">
        <f t="shared" si="182"/>
        <v>0</v>
      </c>
      <c r="X127" s="63">
        <f t="shared" si="182"/>
        <v>0</v>
      </c>
      <c r="AA127" s="3">
        <f t="shared" si="183"/>
        <v>0</v>
      </c>
    </row>
    <row r="128" spans="1:27" x14ac:dyDescent="0.25">
      <c r="A128" s="8">
        <f t="shared" ref="A128:A135" si="185">+A127+1</f>
        <v>94</v>
      </c>
      <c r="B128" s="3" t="str">
        <f t="shared" si="184"/>
        <v xml:space="preserve">    Energy</v>
      </c>
      <c r="C128" s="34" t="s">
        <v>369</v>
      </c>
      <c r="E128" s="63">
        <f>'Class Plant - Elec'!$I$54+'Class Plant - PRP'!$I$54</f>
        <v>0</v>
      </c>
      <c r="F128" s="63">
        <f t="shared" si="181"/>
        <v>0</v>
      </c>
      <c r="G128" s="63">
        <f t="shared" si="181"/>
        <v>0</v>
      </c>
      <c r="H128" s="63">
        <f t="shared" si="181"/>
        <v>0</v>
      </c>
      <c r="I128" s="63">
        <f t="shared" si="181"/>
        <v>0</v>
      </c>
      <c r="J128" s="63">
        <f t="shared" si="181"/>
        <v>0</v>
      </c>
      <c r="K128" s="63">
        <f t="shared" si="181"/>
        <v>0</v>
      </c>
      <c r="L128" s="63">
        <f t="shared" si="181"/>
        <v>0</v>
      </c>
      <c r="M128" s="63">
        <f t="shared" si="181"/>
        <v>0</v>
      </c>
      <c r="N128" s="63">
        <f t="shared" si="181"/>
        <v>0</v>
      </c>
      <c r="O128" s="63">
        <f t="shared" si="181"/>
        <v>0</v>
      </c>
      <c r="P128" s="63">
        <f t="shared" si="182"/>
        <v>0</v>
      </c>
      <c r="Q128" s="63">
        <f t="shared" si="182"/>
        <v>0</v>
      </c>
      <c r="R128" s="63">
        <f t="shared" si="182"/>
        <v>0</v>
      </c>
      <c r="S128" s="63">
        <f t="shared" si="182"/>
        <v>0</v>
      </c>
      <c r="T128" s="63">
        <f t="shared" si="182"/>
        <v>0</v>
      </c>
      <c r="U128" s="63">
        <f t="shared" si="182"/>
        <v>0</v>
      </c>
      <c r="V128" s="63">
        <f t="shared" si="182"/>
        <v>0</v>
      </c>
      <c r="W128" s="63">
        <f t="shared" si="182"/>
        <v>0</v>
      </c>
      <c r="X128" s="63">
        <f t="shared" si="182"/>
        <v>0</v>
      </c>
      <c r="AA128" s="3">
        <f t="shared" si="183"/>
        <v>0</v>
      </c>
    </row>
    <row r="129" spans="1:27" x14ac:dyDescent="0.25">
      <c r="A129" s="8">
        <f t="shared" si="185"/>
        <v>95</v>
      </c>
      <c r="B129" s="3" t="str">
        <f t="shared" si="184"/>
        <v xml:space="preserve">    Revenue</v>
      </c>
      <c r="C129" s="34" t="s">
        <v>91</v>
      </c>
      <c r="E129" s="63">
        <f>'Class Plant - Elec'!$J$54+'Class Plant - PRP'!$J$54</f>
        <v>0</v>
      </c>
      <c r="F129" s="63">
        <f t="shared" si="181"/>
        <v>0</v>
      </c>
      <c r="G129" s="63">
        <f t="shared" si="181"/>
        <v>0</v>
      </c>
      <c r="H129" s="63">
        <f t="shared" si="181"/>
        <v>0</v>
      </c>
      <c r="I129" s="63">
        <f t="shared" si="181"/>
        <v>0</v>
      </c>
      <c r="J129" s="63">
        <f t="shared" si="181"/>
        <v>0</v>
      </c>
      <c r="K129" s="63">
        <f t="shared" si="181"/>
        <v>0</v>
      </c>
      <c r="L129" s="63">
        <f t="shared" si="181"/>
        <v>0</v>
      </c>
      <c r="M129" s="63">
        <f t="shared" si="181"/>
        <v>0</v>
      </c>
      <c r="N129" s="63">
        <f t="shared" si="181"/>
        <v>0</v>
      </c>
      <c r="O129" s="63">
        <f t="shared" si="181"/>
        <v>0</v>
      </c>
      <c r="P129" s="63">
        <f t="shared" si="182"/>
        <v>0</v>
      </c>
      <c r="Q129" s="63">
        <f t="shared" si="182"/>
        <v>0</v>
      </c>
      <c r="R129" s="63">
        <f t="shared" si="182"/>
        <v>0</v>
      </c>
      <c r="S129" s="63">
        <f t="shared" si="182"/>
        <v>0</v>
      </c>
      <c r="T129" s="63">
        <f t="shared" si="182"/>
        <v>0</v>
      </c>
      <c r="U129" s="63">
        <f t="shared" si="182"/>
        <v>0</v>
      </c>
      <c r="V129" s="63">
        <f t="shared" si="182"/>
        <v>0</v>
      </c>
      <c r="W129" s="63">
        <f t="shared" si="182"/>
        <v>0</v>
      </c>
      <c r="X129" s="63">
        <f t="shared" si="182"/>
        <v>0</v>
      </c>
      <c r="AA129" s="3">
        <f t="shared" si="183"/>
        <v>0</v>
      </c>
    </row>
    <row r="130" spans="1:27" x14ac:dyDescent="0.25">
      <c r="A130" s="8">
        <f t="shared" si="185"/>
        <v>96</v>
      </c>
      <c r="B130" s="3" t="str">
        <f t="shared" si="184"/>
        <v xml:space="preserve">    Lights</v>
      </c>
      <c r="C130" s="34" t="s">
        <v>577</v>
      </c>
      <c r="E130" s="63">
        <f>'Class Plant - Elec'!$K$54+'Class Plant - PRP'!$K$54</f>
        <v>0</v>
      </c>
      <c r="F130" s="63">
        <f t="shared" si="181"/>
        <v>0</v>
      </c>
      <c r="G130" s="63">
        <f t="shared" si="181"/>
        <v>0</v>
      </c>
      <c r="H130" s="63">
        <f t="shared" si="181"/>
        <v>0</v>
      </c>
      <c r="I130" s="63">
        <f t="shared" si="181"/>
        <v>0</v>
      </c>
      <c r="J130" s="63">
        <f t="shared" si="181"/>
        <v>0</v>
      </c>
      <c r="K130" s="63">
        <f t="shared" si="181"/>
        <v>0</v>
      </c>
      <c r="L130" s="63">
        <f t="shared" si="181"/>
        <v>0</v>
      </c>
      <c r="M130" s="63">
        <f t="shared" si="181"/>
        <v>0</v>
      </c>
      <c r="N130" s="63">
        <f t="shared" si="181"/>
        <v>0</v>
      </c>
      <c r="O130" s="63">
        <f t="shared" si="181"/>
        <v>0</v>
      </c>
      <c r="P130" s="63">
        <f t="shared" si="182"/>
        <v>0</v>
      </c>
      <c r="Q130" s="63">
        <f t="shared" si="182"/>
        <v>0</v>
      </c>
      <c r="R130" s="63">
        <f t="shared" si="182"/>
        <v>0</v>
      </c>
      <c r="S130" s="63">
        <f t="shared" si="182"/>
        <v>0</v>
      </c>
      <c r="T130" s="63">
        <f t="shared" si="182"/>
        <v>0</v>
      </c>
      <c r="U130" s="63">
        <f t="shared" si="182"/>
        <v>0</v>
      </c>
      <c r="V130" s="63">
        <f t="shared" si="182"/>
        <v>0</v>
      </c>
      <c r="W130" s="63">
        <f t="shared" si="182"/>
        <v>0</v>
      </c>
      <c r="X130" s="63">
        <f t="shared" si="182"/>
        <v>0</v>
      </c>
      <c r="AA130" s="3">
        <f t="shared" si="183"/>
        <v>0</v>
      </c>
    </row>
    <row r="131" spans="1:27" x14ac:dyDescent="0.25">
      <c r="A131" s="8">
        <f t="shared" si="185"/>
        <v>97</v>
      </c>
      <c r="B131" s="3" t="str">
        <f t="shared" si="184"/>
        <v xml:space="preserve">    na</v>
      </c>
      <c r="C131" s="34" t="s">
        <v>373</v>
      </c>
      <c r="E131" s="63">
        <f>'Class Plant - Elec'!$L$54+'Class Plant - PRP'!$L$54</f>
        <v>0</v>
      </c>
      <c r="F131" s="63">
        <f t="shared" si="181"/>
        <v>0</v>
      </c>
      <c r="G131" s="63">
        <f t="shared" si="181"/>
        <v>0</v>
      </c>
      <c r="H131" s="63">
        <f t="shared" si="181"/>
        <v>0</v>
      </c>
      <c r="I131" s="63">
        <f t="shared" si="181"/>
        <v>0</v>
      </c>
      <c r="J131" s="63">
        <f t="shared" si="181"/>
        <v>0</v>
      </c>
      <c r="K131" s="63">
        <f t="shared" si="181"/>
        <v>0</v>
      </c>
      <c r="L131" s="63">
        <f t="shared" si="181"/>
        <v>0</v>
      </c>
      <c r="M131" s="63">
        <f t="shared" si="181"/>
        <v>0</v>
      </c>
      <c r="N131" s="63">
        <f t="shared" si="181"/>
        <v>0</v>
      </c>
      <c r="O131" s="63">
        <f t="shared" si="181"/>
        <v>0</v>
      </c>
      <c r="P131" s="63">
        <f t="shared" si="182"/>
        <v>0</v>
      </c>
      <c r="Q131" s="63">
        <f t="shared" si="182"/>
        <v>0</v>
      </c>
      <c r="R131" s="63">
        <f t="shared" si="182"/>
        <v>0</v>
      </c>
      <c r="S131" s="63">
        <f t="shared" si="182"/>
        <v>0</v>
      </c>
      <c r="T131" s="63">
        <f t="shared" si="182"/>
        <v>0</v>
      </c>
      <c r="U131" s="63">
        <f t="shared" si="182"/>
        <v>0</v>
      </c>
      <c r="V131" s="63">
        <f t="shared" si="182"/>
        <v>0</v>
      </c>
      <c r="W131" s="63">
        <f t="shared" si="182"/>
        <v>0</v>
      </c>
      <c r="X131" s="63">
        <f t="shared" si="182"/>
        <v>0</v>
      </c>
      <c r="AA131" s="3">
        <f t="shared" si="183"/>
        <v>0</v>
      </c>
    </row>
    <row r="132" spans="1:27" x14ac:dyDescent="0.25">
      <c r="A132" s="8">
        <f t="shared" si="185"/>
        <v>98</v>
      </c>
      <c r="B132" s="3" t="str">
        <f t="shared" si="184"/>
        <v xml:space="preserve">    na</v>
      </c>
      <c r="C132" s="34" t="s">
        <v>373</v>
      </c>
      <c r="E132" s="63">
        <f>'Class Plant - Elec'!$M$54+'Class Plant - PRP'!$M$54</f>
        <v>0</v>
      </c>
      <c r="F132" s="63">
        <f t="shared" si="181"/>
        <v>0</v>
      </c>
      <c r="G132" s="63">
        <f t="shared" si="181"/>
        <v>0</v>
      </c>
      <c r="H132" s="63">
        <f t="shared" si="181"/>
        <v>0</v>
      </c>
      <c r="I132" s="63">
        <f t="shared" si="181"/>
        <v>0</v>
      </c>
      <c r="J132" s="63">
        <f t="shared" si="181"/>
        <v>0</v>
      </c>
      <c r="K132" s="63">
        <f t="shared" si="181"/>
        <v>0</v>
      </c>
      <c r="L132" s="63">
        <f t="shared" si="181"/>
        <v>0</v>
      </c>
      <c r="M132" s="63">
        <f t="shared" si="181"/>
        <v>0</v>
      </c>
      <c r="N132" s="63">
        <f t="shared" si="181"/>
        <v>0</v>
      </c>
      <c r="O132" s="63">
        <f t="shared" si="181"/>
        <v>0</v>
      </c>
      <c r="P132" s="63">
        <f t="shared" si="182"/>
        <v>0</v>
      </c>
      <c r="Q132" s="63">
        <f t="shared" si="182"/>
        <v>0</v>
      </c>
      <c r="R132" s="63">
        <f t="shared" si="182"/>
        <v>0</v>
      </c>
      <c r="S132" s="63">
        <f t="shared" si="182"/>
        <v>0</v>
      </c>
      <c r="T132" s="63">
        <f t="shared" si="182"/>
        <v>0</v>
      </c>
      <c r="U132" s="63">
        <f t="shared" si="182"/>
        <v>0</v>
      </c>
      <c r="V132" s="63">
        <f t="shared" si="182"/>
        <v>0</v>
      </c>
      <c r="W132" s="63">
        <f t="shared" si="182"/>
        <v>0</v>
      </c>
      <c r="X132" s="63">
        <f t="shared" si="182"/>
        <v>0</v>
      </c>
      <c r="AA132" s="3">
        <f t="shared" si="183"/>
        <v>0</v>
      </c>
    </row>
    <row r="133" spans="1:27" x14ac:dyDescent="0.25">
      <c r="A133" s="8">
        <f t="shared" si="185"/>
        <v>99</v>
      </c>
      <c r="B133" s="3" t="str">
        <f t="shared" si="184"/>
        <v xml:space="preserve">    na</v>
      </c>
      <c r="C133" s="34" t="s">
        <v>373</v>
      </c>
      <c r="E133" s="63">
        <f>'Class Plant - Elec'!$N$54+'Class Plant - PRP'!$N$54</f>
        <v>0</v>
      </c>
      <c r="F133" s="63">
        <f t="shared" si="181"/>
        <v>0</v>
      </c>
      <c r="G133" s="63">
        <f t="shared" si="181"/>
        <v>0</v>
      </c>
      <c r="H133" s="63">
        <f t="shared" si="181"/>
        <v>0</v>
      </c>
      <c r="I133" s="63">
        <f t="shared" si="181"/>
        <v>0</v>
      </c>
      <c r="J133" s="63">
        <f t="shared" si="181"/>
        <v>0</v>
      </c>
      <c r="K133" s="63">
        <f t="shared" si="181"/>
        <v>0</v>
      </c>
      <c r="L133" s="63">
        <f t="shared" si="181"/>
        <v>0</v>
      </c>
      <c r="M133" s="63">
        <f t="shared" si="181"/>
        <v>0</v>
      </c>
      <c r="N133" s="63">
        <f t="shared" si="181"/>
        <v>0</v>
      </c>
      <c r="O133" s="63">
        <f t="shared" si="181"/>
        <v>0</v>
      </c>
      <c r="P133" s="63">
        <f t="shared" si="182"/>
        <v>0</v>
      </c>
      <c r="Q133" s="63">
        <f t="shared" si="182"/>
        <v>0</v>
      </c>
      <c r="R133" s="63">
        <f t="shared" si="182"/>
        <v>0</v>
      </c>
      <c r="S133" s="63">
        <f t="shared" si="182"/>
        <v>0</v>
      </c>
      <c r="T133" s="63">
        <f t="shared" si="182"/>
        <v>0</v>
      </c>
      <c r="U133" s="63">
        <f t="shared" si="182"/>
        <v>0</v>
      </c>
      <c r="V133" s="63">
        <f t="shared" si="182"/>
        <v>0</v>
      </c>
      <c r="W133" s="63">
        <f t="shared" si="182"/>
        <v>0</v>
      </c>
      <c r="X133" s="63">
        <f t="shared" si="182"/>
        <v>0</v>
      </c>
      <c r="AA133" s="3">
        <f t="shared" si="183"/>
        <v>0</v>
      </c>
    </row>
    <row r="134" spans="1:27" x14ac:dyDescent="0.25">
      <c r="A134" s="8">
        <f t="shared" si="185"/>
        <v>100</v>
      </c>
      <c r="B134" s="3" t="str">
        <f t="shared" si="184"/>
        <v xml:space="preserve">    na</v>
      </c>
      <c r="C134" s="34" t="s">
        <v>373</v>
      </c>
      <c r="E134" s="69">
        <f>'Class Plant - Elec'!$O$54+'Class Plant - PRP'!$O$54</f>
        <v>0</v>
      </c>
      <c r="F134" s="69">
        <f t="shared" si="181"/>
        <v>0</v>
      </c>
      <c r="G134" s="69">
        <f t="shared" si="181"/>
        <v>0</v>
      </c>
      <c r="H134" s="69">
        <f t="shared" si="181"/>
        <v>0</v>
      </c>
      <c r="I134" s="69">
        <f t="shared" si="181"/>
        <v>0</v>
      </c>
      <c r="J134" s="69">
        <f t="shared" si="181"/>
        <v>0</v>
      </c>
      <c r="K134" s="69">
        <f t="shared" si="181"/>
        <v>0</v>
      </c>
      <c r="L134" s="69">
        <f t="shared" si="181"/>
        <v>0</v>
      </c>
      <c r="M134" s="69">
        <f t="shared" si="181"/>
        <v>0</v>
      </c>
      <c r="N134" s="69">
        <f t="shared" si="181"/>
        <v>0</v>
      </c>
      <c r="O134" s="69">
        <f t="shared" si="181"/>
        <v>0</v>
      </c>
      <c r="P134" s="69">
        <f t="shared" si="182"/>
        <v>0</v>
      </c>
      <c r="Q134" s="69">
        <f t="shared" si="182"/>
        <v>0</v>
      </c>
      <c r="R134" s="69">
        <f t="shared" si="182"/>
        <v>0</v>
      </c>
      <c r="S134" s="69">
        <f t="shared" si="182"/>
        <v>0</v>
      </c>
      <c r="T134" s="69">
        <f t="shared" si="182"/>
        <v>0</v>
      </c>
      <c r="U134" s="69">
        <f t="shared" si="182"/>
        <v>0</v>
      </c>
      <c r="V134" s="69">
        <f t="shared" si="182"/>
        <v>0</v>
      </c>
      <c r="W134" s="69">
        <f t="shared" si="182"/>
        <v>0</v>
      </c>
      <c r="X134" s="69">
        <f t="shared" si="182"/>
        <v>0</v>
      </c>
      <c r="AA134" s="3">
        <f t="shared" si="183"/>
        <v>0</v>
      </c>
    </row>
    <row r="135" spans="1:27" x14ac:dyDescent="0.25">
      <c r="A135" s="8">
        <f t="shared" si="185"/>
        <v>101</v>
      </c>
      <c r="E135" s="63">
        <f>SUM(E126:E134)</f>
        <v>92966520.579999998</v>
      </c>
      <c r="F135" s="63">
        <f t="shared" ref="F135" si="186">SUM(F126:F134)</f>
        <v>27343189.560274407</v>
      </c>
      <c r="G135" s="63">
        <f t="shared" ref="G135" si="187">SUM(G126:G134)</f>
        <v>15611355.289542459</v>
      </c>
      <c r="H135" s="63">
        <f t="shared" ref="H135" si="188">SUM(H126:H134)</f>
        <v>12130968.004916839</v>
      </c>
      <c r="I135" s="63">
        <f t="shared" ref="I135" si="189">SUM(I126:I134)</f>
        <v>3634033.8491707342</v>
      </c>
      <c r="J135" s="63">
        <f t="shared" ref="J135" si="190">SUM(J126:J134)</f>
        <v>7618030.4604824604</v>
      </c>
      <c r="K135" s="63">
        <f t="shared" ref="K135" si="191">SUM(K126:K134)</f>
        <v>20131463.928161558</v>
      </c>
      <c r="L135" s="63">
        <f t="shared" ref="L135" si="192">SUM(L126:L134)</f>
        <v>1528399.1098219212</v>
      </c>
      <c r="M135" s="63">
        <f t="shared" ref="M135" si="193">SUM(M126:M134)</f>
        <v>4930820.1773909181</v>
      </c>
      <c r="N135" s="63">
        <f t="shared" ref="N135" si="194">SUM(N126:N134)</f>
        <v>316.2000019727102</v>
      </c>
      <c r="O135" s="63">
        <f t="shared" ref="O135" si="195">SUM(O126:O134)</f>
        <v>3478.2000216998117</v>
      </c>
      <c r="P135" s="63">
        <f t="shared" ref="P135" si="196">SUM(P126:P134)</f>
        <v>34465.800215025411</v>
      </c>
      <c r="Q135" s="63">
        <f t="shared" ref="Q135" si="197">SUM(Q126:Q134)</f>
        <v>0</v>
      </c>
      <c r="R135" s="63">
        <f t="shared" ref="R135" si="198">SUM(R126:R134)</f>
        <v>0</v>
      </c>
      <c r="S135" s="63">
        <f t="shared" ref="S135" si="199">SUM(S126:S134)</f>
        <v>0</v>
      </c>
      <c r="T135" s="63">
        <f t="shared" ref="T135" si="200">SUM(T126:T134)</f>
        <v>0</v>
      </c>
      <c r="U135" s="63">
        <f t="shared" ref="U135" si="201">SUM(U126:U134)</f>
        <v>0</v>
      </c>
      <c r="V135" s="63">
        <f t="shared" ref="V135" si="202">SUM(V126:V134)</f>
        <v>0</v>
      </c>
      <c r="W135" s="63">
        <f t="shared" ref="W135" si="203">SUM(W126:W134)</f>
        <v>0</v>
      </c>
      <c r="X135" s="63">
        <f t="shared" ref="X135" si="204">SUM(X126:X134)</f>
        <v>0</v>
      </c>
      <c r="AA135" s="3">
        <f t="shared" si="183"/>
        <v>0</v>
      </c>
    </row>
    <row r="136" spans="1:27" x14ac:dyDescent="0.25">
      <c r="A136" s="8"/>
    </row>
    <row r="137" spans="1:27" x14ac:dyDescent="0.25">
      <c r="A137" s="8"/>
      <c r="B137" s="3" t="s">
        <v>406</v>
      </c>
    </row>
    <row r="138" spans="1:27" x14ac:dyDescent="0.25">
      <c r="A138" s="8">
        <f>+A135+1</f>
        <v>102</v>
      </c>
      <c r="B138" s="3" t="str">
        <f>B126</f>
        <v xml:space="preserve">    Consumer</v>
      </c>
      <c r="C138" s="34" t="s">
        <v>373</v>
      </c>
      <c r="E138" s="63">
        <f>'Class Plant - Elec'!$G$55+'Class Plant - PRP'!$G$55</f>
        <v>10706528.1072</v>
      </c>
      <c r="F138" s="63">
        <f t="shared" ref="F138:O146" si="205">IFERROR($E138*VLOOKUP($C138,ALLOCATORS,F$1,FALSE),0)</f>
        <v>8181019.5964583727</v>
      </c>
      <c r="G138" s="63">
        <f t="shared" si="205"/>
        <v>982999.02932937467</v>
      </c>
      <c r="H138" s="63">
        <f t="shared" si="205"/>
        <v>1487243.9007700691</v>
      </c>
      <c r="I138" s="63">
        <f t="shared" si="205"/>
        <v>22491.806075307115</v>
      </c>
      <c r="J138" s="63">
        <f t="shared" si="205"/>
        <v>2784.6997997999283</v>
      </c>
      <c r="K138" s="63">
        <f t="shared" si="205"/>
        <v>1499.4537383538072</v>
      </c>
      <c r="L138" s="63">
        <f t="shared" si="205"/>
        <v>214.20767690768679</v>
      </c>
      <c r="M138" s="63">
        <f t="shared" si="205"/>
        <v>2356.2844459845546</v>
      </c>
      <c r="N138" s="63">
        <f t="shared" si="205"/>
        <v>214.20767690768679</v>
      </c>
      <c r="O138" s="63">
        <f t="shared" si="205"/>
        <v>2356.2844459845546</v>
      </c>
      <c r="P138" s="63">
        <f t="shared" ref="P138:X146" si="206">IFERROR($E138*VLOOKUP($C138,ALLOCATORS,P$1,FALSE),0)</f>
        <v>23348.636782937858</v>
      </c>
      <c r="Q138" s="63">
        <f t="shared" si="206"/>
        <v>0</v>
      </c>
      <c r="R138" s="63">
        <f t="shared" si="206"/>
        <v>0</v>
      </c>
      <c r="S138" s="63">
        <f t="shared" si="206"/>
        <v>0</v>
      </c>
      <c r="T138" s="63">
        <f t="shared" si="206"/>
        <v>0</v>
      </c>
      <c r="U138" s="63">
        <f t="shared" si="206"/>
        <v>0</v>
      </c>
      <c r="V138" s="63">
        <f t="shared" si="206"/>
        <v>0</v>
      </c>
      <c r="W138" s="63">
        <f t="shared" si="206"/>
        <v>0</v>
      </c>
      <c r="X138" s="63">
        <f t="shared" si="206"/>
        <v>0</v>
      </c>
      <c r="AA138" s="3">
        <f t="shared" ref="AA138:AA147" si="207">IF(ROUND(SUM(F138:X138)-E138,0)=0,0,1)</f>
        <v>0</v>
      </c>
    </row>
    <row r="139" spans="1:27" x14ac:dyDescent="0.25">
      <c r="A139" s="8">
        <f>+A138+1</f>
        <v>103</v>
      </c>
      <c r="B139" s="3" t="str">
        <f t="shared" ref="B139:B146" si="208">B127</f>
        <v xml:space="preserve">    Demand</v>
      </c>
      <c r="C139" s="34" t="s">
        <v>525</v>
      </c>
      <c r="E139" s="63">
        <f>'Class Plant - Elec'!$H$55+'Class Plant - PRP'!$H$55</f>
        <v>11598738.7828</v>
      </c>
      <c r="F139" s="63">
        <f t="shared" si="205"/>
        <v>2294860.8879683879</v>
      </c>
      <c r="G139" s="63">
        <f t="shared" si="205"/>
        <v>2128526.0325287129</v>
      </c>
      <c r="H139" s="63">
        <f t="shared" si="205"/>
        <v>1493481.4087215574</v>
      </c>
      <c r="I139" s="63">
        <f t="shared" si="205"/>
        <v>541263.89704322419</v>
      </c>
      <c r="J139" s="63">
        <f t="shared" si="205"/>
        <v>1144496.3174649482</v>
      </c>
      <c r="K139" s="63">
        <f t="shared" si="205"/>
        <v>3025754.6080097896</v>
      </c>
      <c r="L139" s="63">
        <f t="shared" si="205"/>
        <v>229695.78024493749</v>
      </c>
      <c r="M139" s="63">
        <f t="shared" si="205"/>
        <v>740659.85081844323</v>
      </c>
      <c r="N139" s="63">
        <f t="shared" si="205"/>
        <v>0</v>
      </c>
      <c r="O139" s="63">
        <f t="shared" si="205"/>
        <v>0</v>
      </c>
      <c r="P139" s="63">
        <f t="shared" si="206"/>
        <v>0</v>
      </c>
      <c r="Q139" s="63">
        <f t="shared" si="206"/>
        <v>0</v>
      </c>
      <c r="R139" s="63">
        <f t="shared" si="206"/>
        <v>0</v>
      </c>
      <c r="S139" s="63">
        <f t="shared" si="206"/>
        <v>0</v>
      </c>
      <c r="T139" s="63">
        <f t="shared" si="206"/>
        <v>0</v>
      </c>
      <c r="U139" s="63">
        <f t="shared" si="206"/>
        <v>0</v>
      </c>
      <c r="V139" s="63">
        <f t="shared" si="206"/>
        <v>0</v>
      </c>
      <c r="W139" s="63">
        <f t="shared" si="206"/>
        <v>0</v>
      </c>
      <c r="X139" s="63">
        <f t="shared" si="206"/>
        <v>0</v>
      </c>
      <c r="AA139" s="3">
        <f t="shared" si="207"/>
        <v>0</v>
      </c>
    </row>
    <row r="140" spans="1:27" x14ac:dyDescent="0.25">
      <c r="A140" s="8">
        <f t="shared" ref="A140:A147" si="209">+A139+1</f>
        <v>104</v>
      </c>
      <c r="B140" s="3" t="str">
        <f t="shared" si="208"/>
        <v xml:space="preserve">    Energy</v>
      </c>
      <c r="C140" s="34" t="s">
        <v>369</v>
      </c>
      <c r="E140" s="63">
        <f>'Class Plant - Elec'!$I$55+'Class Plant - PRP'!$I$55</f>
        <v>0</v>
      </c>
      <c r="F140" s="63">
        <f t="shared" si="205"/>
        <v>0</v>
      </c>
      <c r="G140" s="63">
        <f t="shared" si="205"/>
        <v>0</v>
      </c>
      <c r="H140" s="63">
        <f t="shared" si="205"/>
        <v>0</v>
      </c>
      <c r="I140" s="63">
        <f t="shared" si="205"/>
        <v>0</v>
      </c>
      <c r="J140" s="63">
        <f t="shared" si="205"/>
        <v>0</v>
      </c>
      <c r="K140" s="63">
        <f t="shared" si="205"/>
        <v>0</v>
      </c>
      <c r="L140" s="63">
        <f t="shared" si="205"/>
        <v>0</v>
      </c>
      <c r="M140" s="63">
        <f t="shared" si="205"/>
        <v>0</v>
      </c>
      <c r="N140" s="63">
        <f t="shared" si="205"/>
        <v>0</v>
      </c>
      <c r="O140" s="63">
        <f t="shared" si="205"/>
        <v>0</v>
      </c>
      <c r="P140" s="63">
        <f t="shared" si="206"/>
        <v>0</v>
      </c>
      <c r="Q140" s="63">
        <f t="shared" si="206"/>
        <v>0</v>
      </c>
      <c r="R140" s="63">
        <f t="shared" si="206"/>
        <v>0</v>
      </c>
      <c r="S140" s="63">
        <f t="shared" si="206"/>
        <v>0</v>
      </c>
      <c r="T140" s="63">
        <f t="shared" si="206"/>
        <v>0</v>
      </c>
      <c r="U140" s="63">
        <f t="shared" si="206"/>
        <v>0</v>
      </c>
      <c r="V140" s="63">
        <f t="shared" si="206"/>
        <v>0</v>
      </c>
      <c r="W140" s="63">
        <f t="shared" si="206"/>
        <v>0</v>
      </c>
      <c r="X140" s="63">
        <f t="shared" si="206"/>
        <v>0</v>
      </c>
      <c r="AA140" s="3">
        <f t="shared" si="207"/>
        <v>0</v>
      </c>
    </row>
    <row r="141" spans="1:27" x14ac:dyDescent="0.25">
      <c r="A141" s="8">
        <f t="shared" si="209"/>
        <v>105</v>
      </c>
      <c r="B141" s="3" t="str">
        <f t="shared" si="208"/>
        <v xml:space="preserve">    Revenue</v>
      </c>
      <c r="C141" s="34" t="s">
        <v>91</v>
      </c>
      <c r="E141" s="63">
        <f>'Class Plant - Elec'!$J$55+'Class Plant - PRP'!$J$55</f>
        <v>0</v>
      </c>
      <c r="F141" s="63">
        <f t="shared" si="205"/>
        <v>0</v>
      </c>
      <c r="G141" s="63">
        <f t="shared" si="205"/>
        <v>0</v>
      </c>
      <c r="H141" s="63">
        <f t="shared" si="205"/>
        <v>0</v>
      </c>
      <c r="I141" s="63">
        <f t="shared" si="205"/>
        <v>0</v>
      </c>
      <c r="J141" s="63">
        <f t="shared" si="205"/>
        <v>0</v>
      </c>
      <c r="K141" s="63">
        <f t="shared" si="205"/>
        <v>0</v>
      </c>
      <c r="L141" s="63">
        <f t="shared" si="205"/>
        <v>0</v>
      </c>
      <c r="M141" s="63">
        <f t="shared" si="205"/>
        <v>0</v>
      </c>
      <c r="N141" s="63">
        <f t="shared" si="205"/>
        <v>0</v>
      </c>
      <c r="O141" s="63">
        <f t="shared" si="205"/>
        <v>0</v>
      </c>
      <c r="P141" s="63">
        <f t="shared" si="206"/>
        <v>0</v>
      </c>
      <c r="Q141" s="63">
        <f t="shared" si="206"/>
        <v>0</v>
      </c>
      <c r="R141" s="63">
        <f t="shared" si="206"/>
        <v>0</v>
      </c>
      <c r="S141" s="63">
        <f t="shared" si="206"/>
        <v>0</v>
      </c>
      <c r="T141" s="63">
        <f t="shared" si="206"/>
        <v>0</v>
      </c>
      <c r="U141" s="63">
        <f t="shared" si="206"/>
        <v>0</v>
      </c>
      <c r="V141" s="63">
        <f t="shared" si="206"/>
        <v>0</v>
      </c>
      <c r="W141" s="63">
        <f t="shared" si="206"/>
        <v>0</v>
      </c>
      <c r="X141" s="63">
        <f t="shared" si="206"/>
        <v>0</v>
      </c>
      <c r="AA141" s="3">
        <f t="shared" si="207"/>
        <v>0</v>
      </c>
    </row>
    <row r="142" spans="1:27" x14ac:dyDescent="0.25">
      <c r="A142" s="8">
        <f t="shared" si="209"/>
        <v>106</v>
      </c>
      <c r="B142" s="3" t="str">
        <f t="shared" si="208"/>
        <v xml:space="preserve">    Lights</v>
      </c>
      <c r="C142" s="34" t="s">
        <v>577</v>
      </c>
      <c r="E142" s="63">
        <f>'Class Plant - Elec'!$K$55+'Class Plant - PRP'!$K$55</f>
        <v>0</v>
      </c>
      <c r="F142" s="63">
        <f t="shared" si="205"/>
        <v>0</v>
      </c>
      <c r="G142" s="63">
        <f t="shared" si="205"/>
        <v>0</v>
      </c>
      <c r="H142" s="63">
        <f t="shared" si="205"/>
        <v>0</v>
      </c>
      <c r="I142" s="63">
        <f t="shared" si="205"/>
        <v>0</v>
      </c>
      <c r="J142" s="63">
        <f t="shared" si="205"/>
        <v>0</v>
      </c>
      <c r="K142" s="63">
        <f t="shared" si="205"/>
        <v>0</v>
      </c>
      <c r="L142" s="63">
        <f t="shared" si="205"/>
        <v>0</v>
      </c>
      <c r="M142" s="63">
        <f t="shared" si="205"/>
        <v>0</v>
      </c>
      <c r="N142" s="63">
        <f t="shared" si="205"/>
        <v>0</v>
      </c>
      <c r="O142" s="63">
        <f t="shared" si="205"/>
        <v>0</v>
      </c>
      <c r="P142" s="63">
        <f t="shared" si="206"/>
        <v>0</v>
      </c>
      <c r="Q142" s="63">
        <f t="shared" si="206"/>
        <v>0</v>
      </c>
      <c r="R142" s="63">
        <f t="shared" si="206"/>
        <v>0</v>
      </c>
      <c r="S142" s="63">
        <f t="shared" si="206"/>
        <v>0</v>
      </c>
      <c r="T142" s="63">
        <f t="shared" si="206"/>
        <v>0</v>
      </c>
      <c r="U142" s="63">
        <f t="shared" si="206"/>
        <v>0</v>
      </c>
      <c r="V142" s="63">
        <f t="shared" si="206"/>
        <v>0</v>
      </c>
      <c r="W142" s="63">
        <f t="shared" si="206"/>
        <v>0</v>
      </c>
      <c r="X142" s="63">
        <f t="shared" si="206"/>
        <v>0</v>
      </c>
      <c r="AA142" s="3">
        <f t="shared" si="207"/>
        <v>0</v>
      </c>
    </row>
    <row r="143" spans="1:27" x14ac:dyDescent="0.25">
      <c r="A143" s="8">
        <f t="shared" si="209"/>
        <v>107</v>
      </c>
      <c r="B143" s="3" t="str">
        <f t="shared" si="208"/>
        <v xml:space="preserve">    na</v>
      </c>
      <c r="C143" s="34" t="s">
        <v>373</v>
      </c>
      <c r="E143" s="63">
        <f>'Class Plant - Elec'!$L$55+'Class Plant - PRP'!$L$55</f>
        <v>0</v>
      </c>
      <c r="F143" s="63">
        <f t="shared" si="205"/>
        <v>0</v>
      </c>
      <c r="G143" s="63">
        <f t="shared" si="205"/>
        <v>0</v>
      </c>
      <c r="H143" s="63">
        <f t="shared" si="205"/>
        <v>0</v>
      </c>
      <c r="I143" s="63">
        <f t="shared" si="205"/>
        <v>0</v>
      </c>
      <c r="J143" s="63">
        <f t="shared" si="205"/>
        <v>0</v>
      </c>
      <c r="K143" s="63">
        <f t="shared" si="205"/>
        <v>0</v>
      </c>
      <c r="L143" s="63">
        <f t="shared" si="205"/>
        <v>0</v>
      </c>
      <c r="M143" s="63">
        <f t="shared" si="205"/>
        <v>0</v>
      </c>
      <c r="N143" s="63">
        <f t="shared" si="205"/>
        <v>0</v>
      </c>
      <c r="O143" s="63">
        <f t="shared" si="205"/>
        <v>0</v>
      </c>
      <c r="P143" s="63">
        <f t="shared" si="206"/>
        <v>0</v>
      </c>
      <c r="Q143" s="63">
        <f t="shared" si="206"/>
        <v>0</v>
      </c>
      <c r="R143" s="63">
        <f t="shared" si="206"/>
        <v>0</v>
      </c>
      <c r="S143" s="63">
        <f t="shared" si="206"/>
        <v>0</v>
      </c>
      <c r="T143" s="63">
        <f t="shared" si="206"/>
        <v>0</v>
      </c>
      <c r="U143" s="63">
        <f t="shared" si="206"/>
        <v>0</v>
      </c>
      <c r="V143" s="63">
        <f t="shared" si="206"/>
        <v>0</v>
      </c>
      <c r="W143" s="63">
        <f t="shared" si="206"/>
        <v>0</v>
      </c>
      <c r="X143" s="63">
        <f t="shared" si="206"/>
        <v>0</v>
      </c>
      <c r="AA143" s="3">
        <f t="shared" si="207"/>
        <v>0</v>
      </c>
    </row>
    <row r="144" spans="1:27" x14ac:dyDescent="0.25">
      <c r="A144" s="8">
        <f t="shared" si="209"/>
        <v>108</v>
      </c>
      <c r="B144" s="3" t="str">
        <f t="shared" si="208"/>
        <v xml:space="preserve">    na</v>
      </c>
      <c r="C144" s="34" t="s">
        <v>373</v>
      </c>
      <c r="E144" s="63">
        <f>'Class Plant - Elec'!$M$55+'Class Plant - PRP'!$M$55</f>
        <v>0</v>
      </c>
      <c r="F144" s="63">
        <f t="shared" si="205"/>
        <v>0</v>
      </c>
      <c r="G144" s="63">
        <f t="shared" si="205"/>
        <v>0</v>
      </c>
      <c r="H144" s="63">
        <f t="shared" si="205"/>
        <v>0</v>
      </c>
      <c r="I144" s="63">
        <f t="shared" si="205"/>
        <v>0</v>
      </c>
      <c r="J144" s="63">
        <f t="shared" si="205"/>
        <v>0</v>
      </c>
      <c r="K144" s="63">
        <f t="shared" si="205"/>
        <v>0</v>
      </c>
      <c r="L144" s="63">
        <f t="shared" si="205"/>
        <v>0</v>
      </c>
      <c r="M144" s="63">
        <f t="shared" si="205"/>
        <v>0</v>
      </c>
      <c r="N144" s="63">
        <f t="shared" si="205"/>
        <v>0</v>
      </c>
      <c r="O144" s="63">
        <f t="shared" si="205"/>
        <v>0</v>
      </c>
      <c r="P144" s="63">
        <f t="shared" si="206"/>
        <v>0</v>
      </c>
      <c r="Q144" s="63">
        <f t="shared" si="206"/>
        <v>0</v>
      </c>
      <c r="R144" s="63">
        <f t="shared" si="206"/>
        <v>0</v>
      </c>
      <c r="S144" s="63">
        <f t="shared" si="206"/>
        <v>0</v>
      </c>
      <c r="T144" s="63">
        <f t="shared" si="206"/>
        <v>0</v>
      </c>
      <c r="U144" s="63">
        <f t="shared" si="206"/>
        <v>0</v>
      </c>
      <c r="V144" s="63">
        <f t="shared" si="206"/>
        <v>0</v>
      </c>
      <c r="W144" s="63">
        <f t="shared" si="206"/>
        <v>0</v>
      </c>
      <c r="X144" s="63">
        <f t="shared" si="206"/>
        <v>0</v>
      </c>
      <c r="AA144" s="3">
        <f t="shared" si="207"/>
        <v>0</v>
      </c>
    </row>
    <row r="145" spans="1:27" x14ac:dyDescent="0.25">
      <c r="A145" s="8">
        <f t="shared" si="209"/>
        <v>109</v>
      </c>
      <c r="B145" s="3" t="str">
        <f t="shared" si="208"/>
        <v xml:space="preserve">    na</v>
      </c>
      <c r="C145" s="34" t="s">
        <v>373</v>
      </c>
      <c r="E145" s="63">
        <f>'Class Plant - Elec'!$N$55+'Class Plant - PRP'!$N$55</f>
        <v>0</v>
      </c>
      <c r="F145" s="63">
        <f t="shared" si="205"/>
        <v>0</v>
      </c>
      <c r="G145" s="63">
        <f t="shared" si="205"/>
        <v>0</v>
      </c>
      <c r="H145" s="63">
        <f t="shared" si="205"/>
        <v>0</v>
      </c>
      <c r="I145" s="63">
        <f t="shared" si="205"/>
        <v>0</v>
      </c>
      <c r="J145" s="63">
        <f t="shared" si="205"/>
        <v>0</v>
      </c>
      <c r="K145" s="63">
        <f t="shared" si="205"/>
        <v>0</v>
      </c>
      <c r="L145" s="63">
        <f t="shared" si="205"/>
        <v>0</v>
      </c>
      <c r="M145" s="63">
        <f t="shared" si="205"/>
        <v>0</v>
      </c>
      <c r="N145" s="63">
        <f t="shared" si="205"/>
        <v>0</v>
      </c>
      <c r="O145" s="63">
        <f t="shared" si="205"/>
        <v>0</v>
      </c>
      <c r="P145" s="63">
        <f t="shared" si="206"/>
        <v>0</v>
      </c>
      <c r="Q145" s="63">
        <f t="shared" si="206"/>
        <v>0</v>
      </c>
      <c r="R145" s="63">
        <f t="shared" si="206"/>
        <v>0</v>
      </c>
      <c r="S145" s="63">
        <f t="shared" si="206"/>
        <v>0</v>
      </c>
      <c r="T145" s="63">
        <f t="shared" si="206"/>
        <v>0</v>
      </c>
      <c r="U145" s="63">
        <f t="shared" si="206"/>
        <v>0</v>
      </c>
      <c r="V145" s="63">
        <f t="shared" si="206"/>
        <v>0</v>
      </c>
      <c r="W145" s="63">
        <f t="shared" si="206"/>
        <v>0</v>
      </c>
      <c r="X145" s="63">
        <f t="shared" si="206"/>
        <v>0</v>
      </c>
      <c r="AA145" s="3">
        <f t="shared" si="207"/>
        <v>0</v>
      </c>
    </row>
    <row r="146" spans="1:27" x14ac:dyDescent="0.25">
      <c r="A146" s="8">
        <f t="shared" si="209"/>
        <v>110</v>
      </c>
      <c r="B146" s="3" t="str">
        <f t="shared" si="208"/>
        <v xml:space="preserve">    na</v>
      </c>
      <c r="C146" s="34" t="s">
        <v>373</v>
      </c>
      <c r="E146" s="69">
        <f>'Class Plant - Elec'!$O$55+'Class Plant - PRP'!$O$55</f>
        <v>0</v>
      </c>
      <c r="F146" s="69">
        <f t="shared" si="205"/>
        <v>0</v>
      </c>
      <c r="G146" s="69">
        <f t="shared" si="205"/>
        <v>0</v>
      </c>
      <c r="H146" s="69">
        <f t="shared" si="205"/>
        <v>0</v>
      </c>
      <c r="I146" s="69">
        <f t="shared" si="205"/>
        <v>0</v>
      </c>
      <c r="J146" s="69">
        <f t="shared" si="205"/>
        <v>0</v>
      </c>
      <c r="K146" s="69">
        <f t="shared" si="205"/>
        <v>0</v>
      </c>
      <c r="L146" s="69">
        <f t="shared" si="205"/>
        <v>0</v>
      </c>
      <c r="M146" s="69">
        <f t="shared" si="205"/>
        <v>0</v>
      </c>
      <c r="N146" s="69">
        <f t="shared" si="205"/>
        <v>0</v>
      </c>
      <c r="O146" s="69">
        <f t="shared" si="205"/>
        <v>0</v>
      </c>
      <c r="P146" s="69">
        <f t="shared" si="206"/>
        <v>0</v>
      </c>
      <c r="Q146" s="69">
        <f t="shared" si="206"/>
        <v>0</v>
      </c>
      <c r="R146" s="69">
        <f t="shared" si="206"/>
        <v>0</v>
      </c>
      <c r="S146" s="69">
        <f t="shared" si="206"/>
        <v>0</v>
      </c>
      <c r="T146" s="69">
        <f t="shared" si="206"/>
        <v>0</v>
      </c>
      <c r="U146" s="69">
        <f t="shared" si="206"/>
        <v>0</v>
      </c>
      <c r="V146" s="69">
        <f t="shared" si="206"/>
        <v>0</v>
      </c>
      <c r="W146" s="69">
        <f t="shared" si="206"/>
        <v>0</v>
      </c>
      <c r="X146" s="69">
        <f t="shared" si="206"/>
        <v>0</v>
      </c>
      <c r="AA146" s="3">
        <f t="shared" si="207"/>
        <v>0</v>
      </c>
    </row>
    <row r="147" spans="1:27" x14ac:dyDescent="0.25">
      <c r="A147" s="8">
        <f t="shared" si="209"/>
        <v>111</v>
      </c>
      <c r="E147" s="63">
        <f>SUM(E138:E146)</f>
        <v>22305266.890000001</v>
      </c>
      <c r="F147" s="63">
        <f t="shared" ref="F147" si="210">SUM(F138:F146)</f>
        <v>10475880.484426761</v>
      </c>
      <c r="G147" s="63">
        <f t="shared" ref="G147" si="211">SUM(G138:G146)</f>
        <v>3111525.0618580878</v>
      </c>
      <c r="H147" s="63">
        <f t="shared" ref="H147" si="212">SUM(H138:H146)</f>
        <v>2980725.3094916265</v>
      </c>
      <c r="I147" s="63">
        <f t="shared" ref="I147" si="213">SUM(I138:I146)</f>
        <v>563755.70311853127</v>
      </c>
      <c r="J147" s="63">
        <f t="shared" ref="J147" si="214">SUM(J138:J146)</f>
        <v>1147281.017264748</v>
      </c>
      <c r="K147" s="63">
        <f t="shared" ref="K147" si="215">SUM(K138:K146)</f>
        <v>3027254.0617481433</v>
      </c>
      <c r="L147" s="63">
        <f t="shared" ref="L147" si="216">SUM(L138:L146)</f>
        <v>229909.98792184517</v>
      </c>
      <c r="M147" s="63">
        <f t="shared" ref="M147" si="217">SUM(M138:M146)</f>
        <v>743016.13526442775</v>
      </c>
      <c r="N147" s="63">
        <f t="shared" ref="N147" si="218">SUM(N138:N146)</f>
        <v>214.20767690768679</v>
      </c>
      <c r="O147" s="63">
        <f t="shared" ref="O147" si="219">SUM(O138:O146)</f>
        <v>2356.2844459845546</v>
      </c>
      <c r="P147" s="63">
        <f t="shared" ref="P147" si="220">SUM(P138:P146)</f>
        <v>23348.636782937858</v>
      </c>
      <c r="Q147" s="63">
        <f t="shared" ref="Q147" si="221">SUM(Q138:Q146)</f>
        <v>0</v>
      </c>
      <c r="R147" s="63">
        <f t="shared" ref="R147" si="222">SUM(R138:R146)</f>
        <v>0</v>
      </c>
      <c r="S147" s="63">
        <f t="shared" ref="S147" si="223">SUM(S138:S146)</f>
        <v>0</v>
      </c>
      <c r="T147" s="63">
        <f t="shared" ref="T147" si="224">SUM(T138:T146)</f>
        <v>0</v>
      </c>
      <c r="U147" s="63">
        <f t="shared" ref="U147" si="225">SUM(U138:U146)</f>
        <v>0</v>
      </c>
      <c r="V147" s="63">
        <f t="shared" ref="V147" si="226">SUM(V138:V146)</f>
        <v>0</v>
      </c>
      <c r="W147" s="63">
        <f t="shared" ref="W147" si="227">SUM(W138:W146)</f>
        <v>0</v>
      </c>
      <c r="X147" s="63">
        <f t="shared" ref="X147" si="228">SUM(X138:X146)</f>
        <v>0</v>
      </c>
      <c r="AA147" s="3">
        <f t="shared" si="207"/>
        <v>0</v>
      </c>
    </row>
    <row r="148" spans="1:27" x14ac:dyDescent="0.25">
      <c r="A148" s="8"/>
    </row>
    <row r="149" spans="1:27" x14ac:dyDescent="0.25">
      <c r="A149" s="8"/>
      <c r="B149" s="3" t="s">
        <v>407</v>
      </c>
    </row>
    <row r="150" spans="1:27" x14ac:dyDescent="0.25">
      <c r="A150" s="8">
        <f>+A147+1</f>
        <v>112</v>
      </c>
      <c r="B150" s="3" t="str">
        <f>B138</f>
        <v xml:space="preserve">    Consumer</v>
      </c>
      <c r="C150" s="34" t="s">
        <v>373</v>
      </c>
      <c r="E150" s="63">
        <f>'Class Plant - Elec'!$G$56+'Class Plant - PRP'!$G$56</f>
        <v>46309432.377599999</v>
      </c>
      <c r="F150" s="63">
        <f t="shared" ref="F150:O158" si="229">IFERROR($E150*VLOOKUP($C150,ALLOCATORS,F$1,FALSE),0)</f>
        <v>35385735.69215516</v>
      </c>
      <c r="G150" s="63">
        <f t="shared" si="229"/>
        <v>4251810.3553440524</v>
      </c>
      <c r="H150" s="63">
        <f t="shared" si="229"/>
        <v>6432843.6036508493</v>
      </c>
      <c r="I150" s="63">
        <f t="shared" si="229"/>
        <v>97284.830531951506</v>
      </c>
      <c r="J150" s="63">
        <f t="shared" si="229"/>
        <v>12044.788542051139</v>
      </c>
      <c r="K150" s="63">
        <f t="shared" si="229"/>
        <v>6485.6553687967662</v>
      </c>
      <c r="L150" s="63">
        <f t="shared" si="229"/>
        <v>926.52219554239525</v>
      </c>
      <c r="M150" s="63">
        <f t="shared" si="229"/>
        <v>10191.744150966348</v>
      </c>
      <c r="N150" s="63">
        <f t="shared" si="229"/>
        <v>926.52219554239525</v>
      </c>
      <c r="O150" s="63">
        <f t="shared" si="229"/>
        <v>10191.744150966348</v>
      </c>
      <c r="P150" s="63">
        <f t="shared" ref="P150:X158" si="230">IFERROR($E150*VLOOKUP($C150,ALLOCATORS,P$1,FALSE),0)</f>
        <v>100990.91931412107</v>
      </c>
      <c r="Q150" s="63">
        <f t="shared" si="230"/>
        <v>0</v>
      </c>
      <c r="R150" s="63">
        <f t="shared" si="230"/>
        <v>0</v>
      </c>
      <c r="S150" s="63">
        <f t="shared" si="230"/>
        <v>0</v>
      </c>
      <c r="T150" s="63">
        <f t="shared" si="230"/>
        <v>0</v>
      </c>
      <c r="U150" s="63">
        <f t="shared" si="230"/>
        <v>0</v>
      </c>
      <c r="V150" s="63">
        <f t="shared" si="230"/>
        <v>0</v>
      </c>
      <c r="W150" s="63">
        <f t="shared" si="230"/>
        <v>0</v>
      </c>
      <c r="X150" s="63">
        <f t="shared" si="230"/>
        <v>0</v>
      </c>
      <c r="AA150" s="3">
        <f t="shared" ref="AA150:AA159" si="231">IF(ROUND(SUM(F150:X150)-E150,0)=0,0,1)</f>
        <v>0</v>
      </c>
    </row>
    <row r="151" spans="1:27" x14ac:dyDescent="0.25">
      <c r="A151" s="8">
        <f>+A150+1</f>
        <v>113</v>
      </c>
      <c r="B151" s="3" t="str">
        <f t="shared" ref="B151:B158" si="232">B139</f>
        <v xml:space="preserve">    Demand</v>
      </c>
      <c r="C151" s="34" t="s">
        <v>525</v>
      </c>
      <c r="E151" s="63">
        <f>'Class Plant - Elec'!$H$56+'Class Plant - PRP'!$H$56</f>
        <v>50168551.742400005</v>
      </c>
      <c r="F151" s="63">
        <f t="shared" si="229"/>
        <v>9926066.0452479906</v>
      </c>
      <c r="G151" s="63">
        <f t="shared" si="229"/>
        <v>9206610.3390754722</v>
      </c>
      <c r="H151" s="63">
        <f t="shared" si="229"/>
        <v>6459822.9801389147</v>
      </c>
      <c r="I151" s="63">
        <f t="shared" si="229"/>
        <v>2341153.321374381</v>
      </c>
      <c r="J151" s="63">
        <f t="shared" si="229"/>
        <v>4950341.9119044561</v>
      </c>
      <c r="K151" s="63">
        <f t="shared" si="229"/>
        <v>13087433.85417458</v>
      </c>
      <c r="L151" s="63">
        <f t="shared" si="229"/>
        <v>993513.59247071936</v>
      </c>
      <c r="M151" s="63">
        <f t="shared" si="229"/>
        <v>3203609.6980134961</v>
      </c>
      <c r="N151" s="63">
        <f t="shared" si="229"/>
        <v>0</v>
      </c>
      <c r="O151" s="63">
        <f t="shared" si="229"/>
        <v>0</v>
      </c>
      <c r="P151" s="63">
        <f t="shared" si="230"/>
        <v>0</v>
      </c>
      <c r="Q151" s="63">
        <f t="shared" si="230"/>
        <v>0</v>
      </c>
      <c r="R151" s="63">
        <f t="shared" si="230"/>
        <v>0</v>
      </c>
      <c r="S151" s="63">
        <f t="shared" si="230"/>
        <v>0</v>
      </c>
      <c r="T151" s="63">
        <f t="shared" si="230"/>
        <v>0</v>
      </c>
      <c r="U151" s="63">
        <f t="shared" si="230"/>
        <v>0</v>
      </c>
      <c r="V151" s="63">
        <f t="shared" si="230"/>
        <v>0</v>
      </c>
      <c r="W151" s="63">
        <f t="shared" si="230"/>
        <v>0</v>
      </c>
      <c r="X151" s="63">
        <f t="shared" si="230"/>
        <v>0</v>
      </c>
      <c r="AA151" s="3">
        <f t="shared" si="231"/>
        <v>0</v>
      </c>
    </row>
    <row r="152" spans="1:27" x14ac:dyDescent="0.25">
      <c r="A152" s="8">
        <f t="shared" ref="A152:A159" si="233">+A151+1</f>
        <v>114</v>
      </c>
      <c r="B152" s="3" t="str">
        <f t="shared" si="232"/>
        <v xml:space="preserve">    Energy</v>
      </c>
      <c r="C152" s="34" t="s">
        <v>369</v>
      </c>
      <c r="E152" s="63">
        <f>'Class Plant - Elec'!$I$56+'Class Plant - PRP'!$I$56</f>
        <v>0</v>
      </c>
      <c r="F152" s="63">
        <f t="shared" si="229"/>
        <v>0</v>
      </c>
      <c r="G152" s="63">
        <f t="shared" si="229"/>
        <v>0</v>
      </c>
      <c r="H152" s="63">
        <f t="shared" si="229"/>
        <v>0</v>
      </c>
      <c r="I152" s="63">
        <f t="shared" si="229"/>
        <v>0</v>
      </c>
      <c r="J152" s="63">
        <f t="shared" si="229"/>
        <v>0</v>
      </c>
      <c r="K152" s="63">
        <f t="shared" si="229"/>
        <v>0</v>
      </c>
      <c r="L152" s="63">
        <f t="shared" si="229"/>
        <v>0</v>
      </c>
      <c r="M152" s="63">
        <f t="shared" si="229"/>
        <v>0</v>
      </c>
      <c r="N152" s="63">
        <f t="shared" si="229"/>
        <v>0</v>
      </c>
      <c r="O152" s="63">
        <f t="shared" si="229"/>
        <v>0</v>
      </c>
      <c r="P152" s="63">
        <f t="shared" si="230"/>
        <v>0</v>
      </c>
      <c r="Q152" s="63">
        <f t="shared" si="230"/>
        <v>0</v>
      </c>
      <c r="R152" s="63">
        <f t="shared" si="230"/>
        <v>0</v>
      </c>
      <c r="S152" s="63">
        <f t="shared" si="230"/>
        <v>0</v>
      </c>
      <c r="T152" s="63">
        <f t="shared" si="230"/>
        <v>0</v>
      </c>
      <c r="U152" s="63">
        <f t="shared" si="230"/>
        <v>0</v>
      </c>
      <c r="V152" s="63">
        <f t="shared" si="230"/>
        <v>0</v>
      </c>
      <c r="W152" s="63">
        <f t="shared" si="230"/>
        <v>0</v>
      </c>
      <c r="X152" s="63">
        <f t="shared" si="230"/>
        <v>0</v>
      </c>
      <c r="AA152" s="3">
        <f t="shared" si="231"/>
        <v>0</v>
      </c>
    </row>
    <row r="153" spans="1:27" x14ac:dyDescent="0.25">
      <c r="A153" s="8">
        <f t="shared" si="233"/>
        <v>115</v>
      </c>
      <c r="B153" s="3" t="str">
        <f t="shared" si="232"/>
        <v xml:space="preserve">    Revenue</v>
      </c>
      <c r="C153" s="34" t="s">
        <v>91</v>
      </c>
      <c r="E153" s="63">
        <f>'Class Plant - Elec'!$J$56+'Class Plant - PRP'!$J$56</f>
        <v>0</v>
      </c>
      <c r="F153" s="63">
        <f t="shared" si="229"/>
        <v>0</v>
      </c>
      <c r="G153" s="63">
        <f t="shared" si="229"/>
        <v>0</v>
      </c>
      <c r="H153" s="63">
        <f t="shared" si="229"/>
        <v>0</v>
      </c>
      <c r="I153" s="63">
        <f t="shared" si="229"/>
        <v>0</v>
      </c>
      <c r="J153" s="63">
        <f t="shared" si="229"/>
        <v>0</v>
      </c>
      <c r="K153" s="63">
        <f t="shared" si="229"/>
        <v>0</v>
      </c>
      <c r="L153" s="63">
        <f t="shared" si="229"/>
        <v>0</v>
      </c>
      <c r="M153" s="63">
        <f t="shared" si="229"/>
        <v>0</v>
      </c>
      <c r="N153" s="63">
        <f t="shared" si="229"/>
        <v>0</v>
      </c>
      <c r="O153" s="63">
        <f t="shared" si="229"/>
        <v>0</v>
      </c>
      <c r="P153" s="63">
        <f t="shared" si="230"/>
        <v>0</v>
      </c>
      <c r="Q153" s="63">
        <f t="shared" si="230"/>
        <v>0</v>
      </c>
      <c r="R153" s="63">
        <f t="shared" si="230"/>
        <v>0</v>
      </c>
      <c r="S153" s="63">
        <f t="shared" si="230"/>
        <v>0</v>
      </c>
      <c r="T153" s="63">
        <f t="shared" si="230"/>
        <v>0</v>
      </c>
      <c r="U153" s="63">
        <f t="shared" si="230"/>
        <v>0</v>
      </c>
      <c r="V153" s="63">
        <f t="shared" si="230"/>
        <v>0</v>
      </c>
      <c r="W153" s="63">
        <f t="shared" si="230"/>
        <v>0</v>
      </c>
      <c r="X153" s="63">
        <f t="shared" si="230"/>
        <v>0</v>
      </c>
      <c r="AA153" s="3">
        <f t="shared" si="231"/>
        <v>0</v>
      </c>
    </row>
    <row r="154" spans="1:27" x14ac:dyDescent="0.25">
      <c r="A154" s="8">
        <f t="shared" si="233"/>
        <v>116</v>
      </c>
      <c r="B154" s="3" t="str">
        <f t="shared" si="232"/>
        <v xml:space="preserve">    Lights</v>
      </c>
      <c r="C154" s="34" t="s">
        <v>577</v>
      </c>
      <c r="E154" s="63">
        <f>'Class Plant - Elec'!$K$56+'Class Plant - PRP'!$K$56</f>
        <v>0</v>
      </c>
      <c r="F154" s="63">
        <f t="shared" si="229"/>
        <v>0</v>
      </c>
      <c r="G154" s="63">
        <f t="shared" si="229"/>
        <v>0</v>
      </c>
      <c r="H154" s="63">
        <f t="shared" si="229"/>
        <v>0</v>
      </c>
      <c r="I154" s="63">
        <f t="shared" si="229"/>
        <v>0</v>
      </c>
      <c r="J154" s="63">
        <f t="shared" si="229"/>
        <v>0</v>
      </c>
      <c r="K154" s="63">
        <f t="shared" si="229"/>
        <v>0</v>
      </c>
      <c r="L154" s="63">
        <f t="shared" si="229"/>
        <v>0</v>
      </c>
      <c r="M154" s="63">
        <f t="shared" si="229"/>
        <v>0</v>
      </c>
      <c r="N154" s="63">
        <f t="shared" si="229"/>
        <v>0</v>
      </c>
      <c r="O154" s="63">
        <f t="shared" si="229"/>
        <v>0</v>
      </c>
      <c r="P154" s="63">
        <f t="shared" si="230"/>
        <v>0</v>
      </c>
      <c r="Q154" s="63">
        <f t="shared" si="230"/>
        <v>0</v>
      </c>
      <c r="R154" s="63">
        <f t="shared" si="230"/>
        <v>0</v>
      </c>
      <c r="S154" s="63">
        <f t="shared" si="230"/>
        <v>0</v>
      </c>
      <c r="T154" s="63">
        <f t="shared" si="230"/>
        <v>0</v>
      </c>
      <c r="U154" s="63">
        <f t="shared" si="230"/>
        <v>0</v>
      </c>
      <c r="V154" s="63">
        <f t="shared" si="230"/>
        <v>0</v>
      </c>
      <c r="W154" s="63">
        <f t="shared" si="230"/>
        <v>0</v>
      </c>
      <c r="X154" s="63">
        <f t="shared" si="230"/>
        <v>0</v>
      </c>
      <c r="AA154" s="3">
        <f t="shared" si="231"/>
        <v>0</v>
      </c>
    </row>
    <row r="155" spans="1:27" x14ac:dyDescent="0.25">
      <c r="A155" s="8">
        <f t="shared" si="233"/>
        <v>117</v>
      </c>
      <c r="B155" s="3" t="str">
        <f t="shared" si="232"/>
        <v xml:space="preserve">    na</v>
      </c>
      <c r="C155" s="34" t="s">
        <v>373</v>
      </c>
      <c r="E155" s="63">
        <f>'Class Plant - Elec'!$L$56+'Class Plant - PRP'!$L$56</f>
        <v>0</v>
      </c>
      <c r="F155" s="63">
        <f t="shared" si="229"/>
        <v>0</v>
      </c>
      <c r="G155" s="63">
        <f t="shared" si="229"/>
        <v>0</v>
      </c>
      <c r="H155" s="63">
        <f t="shared" si="229"/>
        <v>0</v>
      </c>
      <c r="I155" s="63">
        <f t="shared" si="229"/>
        <v>0</v>
      </c>
      <c r="J155" s="63">
        <f t="shared" si="229"/>
        <v>0</v>
      </c>
      <c r="K155" s="63">
        <f t="shared" si="229"/>
        <v>0</v>
      </c>
      <c r="L155" s="63">
        <f t="shared" si="229"/>
        <v>0</v>
      </c>
      <c r="M155" s="63">
        <f t="shared" si="229"/>
        <v>0</v>
      </c>
      <c r="N155" s="63">
        <f t="shared" si="229"/>
        <v>0</v>
      </c>
      <c r="O155" s="63">
        <f t="shared" si="229"/>
        <v>0</v>
      </c>
      <c r="P155" s="63">
        <f t="shared" si="230"/>
        <v>0</v>
      </c>
      <c r="Q155" s="63">
        <f t="shared" si="230"/>
        <v>0</v>
      </c>
      <c r="R155" s="63">
        <f t="shared" si="230"/>
        <v>0</v>
      </c>
      <c r="S155" s="63">
        <f t="shared" si="230"/>
        <v>0</v>
      </c>
      <c r="T155" s="63">
        <f t="shared" si="230"/>
        <v>0</v>
      </c>
      <c r="U155" s="63">
        <f t="shared" si="230"/>
        <v>0</v>
      </c>
      <c r="V155" s="63">
        <f t="shared" si="230"/>
        <v>0</v>
      </c>
      <c r="W155" s="63">
        <f t="shared" si="230"/>
        <v>0</v>
      </c>
      <c r="X155" s="63">
        <f t="shared" si="230"/>
        <v>0</v>
      </c>
      <c r="AA155" s="3">
        <f t="shared" si="231"/>
        <v>0</v>
      </c>
    </row>
    <row r="156" spans="1:27" x14ac:dyDescent="0.25">
      <c r="A156" s="8">
        <f t="shared" si="233"/>
        <v>118</v>
      </c>
      <c r="B156" s="3" t="str">
        <f t="shared" si="232"/>
        <v xml:space="preserve">    na</v>
      </c>
      <c r="C156" s="34" t="s">
        <v>373</v>
      </c>
      <c r="E156" s="63">
        <f>'Class Plant - Elec'!$M$56+'Class Plant - PRP'!$M$56</f>
        <v>0</v>
      </c>
      <c r="F156" s="63">
        <f t="shared" si="229"/>
        <v>0</v>
      </c>
      <c r="G156" s="63">
        <f t="shared" si="229"/>
        <v>0</v>
      </c>
      <c r="H156" s="63">
        <f t="shared" si="229"/>
        <v>0</v>
      </c>
      <c r="I156" s="63">
        <f t="shared" si="229"/>
        <v>0</v>
      </c>
      <c r="J156" s="63">
        <f t="shared" si="229"/>
        <v>0</v>
      </c>
      <c r="K156" s="63">
        <f t="shared" si="229"/>
        <v>0</v>
      </c>
      <c r="L156" s="63">
        <f t="shared" si="229"/>
        <v>0</v>
      </c>
      <c r="M156" s="63">
        <f t="shared" si="229"/>
        <v>0</v>
      </c>
      <c r="N156" s="63">
        <f t="shared" si="229"/>
        <v>0</v>
      </c>
      <c r="O156" s="63">
        <f t="shared" si="229"/>
        <v>0</v>
      </c>
      <c r="P156" s="63">
        <f t="shared" si="230"/>
        <v>0</v>
      </c>
      <c r="Q156" s="63">
        <f t="shared" si="230"/>
        <v>0</v>
      </c>
      <c r="R156" s="63">
        <f t="shared" si="230"/>
        <v>0</v>
      </c>
      <c r="S156" s="63">
        <f t="shared" si="230"/>
        <v>0</v>
      </c>
      <c r="T156" s="63">
        <f t="shared" si="230"/>
        <v>0</v>
      </c>
      <c r="U156" s="63">
        <f t="shared" si="230"/>
        <v>0</v>
      </c>
      <c r="V156" s="63">
        <f t="shared" si="230"/>
        <v>0</v>
      </c>
      <c r="W156" s="63">
        <f t="shared" si="230"/>
        <v>0</v>
      </c>
      <c r="X156" s="63">
        <f t="shared" si="230"/>
        <v>0</v>
      </c>
      <c r="AA156" s="3">
        <f t="shared" si="231"/>
        <v>0</v>
      </c>
    </row>
    <row r="157" spans="1:27" x14ac:dyDescent="0.25">
      <c r="A157" s="8">
        <f t="shared" si="233"/>
        <v>119</v>
      </c>
      <c r="B157" s="3" t="str">
        <f t="shared" si="232"/>
        <v xml:space="preserve">    na</v>
      </c>
      <c r="C157" s="34" t="s">
        <v>373</v>
      </c>
      <c r="E157" s="63">
        <f>'Class Plant - Elec'!$N$56+'Class Plant - PRP'!$N$56</f>
        <v>0</v>
      </c>
      <c r="F157" s="63">
        <f t="shared" si="229"/>
        <v>0</v>
      </c>
      <c r="G157" s="63">
        <f t="shared" si="229"/>
        <v>0</v>
      </c>
      <c r="H157" s="63">
        <f t="shared" si="229"/>
        <v>0</v>
      </c>
      <c r="I157" s="63">
        <f t="shared" si="229"/>
        <v>0</v>
      </c>
      <c r="J157" s="63">
        <f t="shared" si="229"/>
        <v>0</v>
      </c>
      <c r="K157" s="63">
        <f t="shared" si="229"/>
        <v>0</v>
      </c>
      <c r="L157" s="63">
        <f t="shared" si="229"/>
        <v>0</v>
      </c>
      <c r="M157" s="63">
        <f t="shared" si="229"/>
        <v>0</v>
      </c>
      <c r="N157" s="63">
        <f t="shared" si="229"/>
        <v>0</v>
      </c>
      <c r="O157" s="63">
        <f t="shared" si="229"/>
        <v>0</v>
      </c>
      <c r="P157" s="63">
        <f t="shared" si="230"/>
        <v>0</v>
      </c>
      <c r="Q157" s="63">
        <f t="shared" si="230"/>
        <v>0</v>
      </c>
      <c r="R157" s="63">
        <f t="shared" si="230"/>
        <v>0</v>
      </c>
      <c r="S157" s="63">
        <f t="shared" si="230"/>
        <v>0</v>
      </c>
      <c r="T157" s="63">
        <f t="shared" si="230"/>
        <v>0</v>
      </c>
      <c r="U157" s="63">
        <f t="shared" si="230"/>
        <v>0</v>
      </c>
      <c r="V157" s="63">
        <f t="shared" si="230"/>
        <v>0</v>
      </c>
      <c r="W157" s="63">
        <f t="shared" si="230"/>
        <v>0</v>
      </c>
      <c r="X157" s="63">
        <f t="shared" si="230"/>
        <v>0</v>
      </c>
      <c r="AA157" s="3">
        <f t="shared" si="231"/>
        <v>0</v>
      </c>
    </row>
    <row r="158" spans="1:27" x14ac:dyDescent="0.25">
      <c r="A158" s="8">
        <f t="shared" si="233"/>
        <v>120</v>
      </c>
      <c r="B158" s="3" t="str">
        <f t="shared" si="232"/>
        <v xml:space="preserve">    na</v>
      </c>
      <c r="C158" s="34" t="s">
        <v>373</v>
      </c>
      <c r="E158" s="69">
        <f>'Class Plant - Elec'!$O$56+'Class Plant - PRP'!$O$56</f>
        <v>0</v>
      </c>
      <c r="F158" s="69">
        <f t="shared" si="229"/>
        <v>0</v>
      </c>
      <c r="G158" s="69">
        <f t="shared" si="229"/>
        <v>0</v>
      </c>
      <c r="H158" s="69">
        <f t="shared" si="229"/>
        <v>0</v>
      </c>
      <c r="I158" s="69">
        <f t="shared" si="229"/>
        <v>0</v>
      </c>
      <c r="J158" s="69">
        <f t="shared" si="229"/>
        <v>0</v>
      </c>
      <c r="K158" s="69">
        <f t="shared" si="229"/>
        <v>0</v>
      </c>
      <c r="L158" s="69">
        <f t="shared" si="229"/>
        <v>0</v>
      </c>
      <c r="M158" s="69">
        <f t="shared" si="229"/>
        <v>0</v>
      </c>
      <c r="N158" s="69">
        <f t="shared" si="229"/>
        <v>0</v>
      </c>
      <c r="O158" s="69">
        <f t="shared" si="229"/>
        <v>0</v>
      </c>
      <c r="P158" s="69">
        <f t="shared" si="230"/>
        <v>0</v>
      </c>
      <c r="Q158" s="69">
        <f t="shared" si="230"/>
        <v>0</v>
      </c>
      <c r="R158" s="69">
        <f t="shared" si="230"/>
        <v>0</v>
      </c>
      <c r="S158" s="69">
        <f t="shared" si="230"/>
        <v>0</v>
      </c>
      <c r="T158" s="69">
        <f t="shared" si="230"/>
        <v>0</v>
      </c>
      <c r="U158" s="69">
        <f t="shared" si="230"/>
        <v>0</v>
      </c>
      <c r="V158" s="69">
        <f t="shared" si="230"/>
        <v>0</v>
      </c>
      <c r="W158" s="69">
        <f t="shared" si="230"/>
        <v>0</v>
      </c>
      <c r="X158" s="69">
        <f t="shared" si="230"/>
        <v>0</v>
      </c>
      <c r="AA158" s="3">
        <f t="shared" si="231"/>
        <v>0</v>
      </c>
    </row>
    <row r="159" spans="1:27" x14ac:dyDescent="0.25">
      <c r="A159" s="8">
        <f t="shared" si="233"/>
        <v>121</v>
      </c>
      <c r="E159" s="63">
        <f>SUM(E150:E158)</f>
        <v>96477984.120000005</v>
      </c>
      <c r="F159" s="63">
        <f t="shared" ref="F159" si="234">SUM(F150:F158)</f>
        <v>45311801.737403154</v>
      </c>
      <c r="G159" s="63">
        <f t="shared" ref="G159" si="235">SUM(G150:G158)</f>
        <v>13458420.694419526</v>
      </c>
      <c r="H159" s="63">
        <f t="shared" ref="H159" si="236">SUM(H150:H158)</f>
        <v>12892666.583789764</v>
      </c>
      <c r="I159" s="63">
        <f t="shared" ref="I159" si="237">SUM(I150:I158)</f>
        <v>2438438.1519063325</v>
      </c>
      <c r="J159" s="63">
        <f t="shared" ref="J159" si="238">SUM(J150:J158)</f>
        <v>4962386.700446507</v>
      </c>
      <c r="K159" s="63">
        <f t="shared" ref="K159" si="239">SUM(K150:K158)</f>
        <v>13093919.509543378</v>
      </c>
      <c r="L159" s="63">
        <f t="shared" ref="L159" si="240">SUM(L150:L158)</f>
        <v>994440.11466626171</v>
      </c>
      <c r="M159" s="63">
        <f t="shared" ref="M159" si="241">SUM(M150:M158)</f>
        <v>3213801.4421644625</v>
      </c>
      <c r="N159" s="63">
        <f t="shared" ref="N159" si="242">SUM(N150:N158)</f>
        <v>926.52219554239525</v>
      </c>
      <c r="O159" s="63">
        <f t="shared" ref="O159" si="243">SUM(O150:O158)</f>
        <v>10191.744150966348</v>
      </c>
      <c r="P159" s="63">
        <f t="shared" ref="P159" si="244">SUM(P150:P158)</f>
        <v>100990.91931412107</v>
      </c>
      <c r="Q159" s="63">
        <f t="shared" ref="Q159" si="245">SUM(Q150:Q158)</f>
        <v>0</v>
      </c>
      <c r="R159" s="63">
        <f t="shared" ref="R159" si="246">SUM(R150:R158)</f>
        <v>0</v>
      </c>
      <c r="S159" s="63">
        <f t="shared" ref="S159" si="247">SUM(S150:S158)</f>
        <v>0</v>
      </c>
      <c r="T159" s="63">
        <f t="shared" ref="T159" si="248">SUM(T150:T158)</f>
        <v>0</v>
      </c>
      <c r="U159" s="63">
        <f t="shared" ref="U159" si="249">SUM(U150:U158)</f>
        <v>0</v>
      </c>
      <c r="V159" s="63">
        <f t="shared" ref="V159" si="250">SUM(V150:V158)</f>
        <v>0</v>
      </c>
      <c r="W159" s="63">
        <f t="shared" ref="W159" si="251">SUM(W150:W158)</f>
        <v>0</v>
      </c>
      <c r="X159" s="63">
        <f t="shared" ref="X159" si="252">SUM(X150:X158)</f>
        <v>0</v>
      </c>
      <c r="AA159" s="3">
        <f t="shared" si="231"/>
        <v>0</v>
      </c>
    </row>
    <row r="160" spans="1:27" x14ac:dyDescent="0.25">
      <c r="A160" s="8"/>
    </row>
    <row r="161" spans="1:27" x14ac:dyDescent="0.25">
      <c r="A161" s="8"/>
      <c r="B161" s="3" t="s">
        <v>408</v>
      </c>
    </row>
    <row r="162" spans="1:27" x14ac:dyDescent="0.25">
      <c r="A162" s="8">
        <f>+A159+1</f>
        <v>122</v>
      </c>
      <c r="B162" s="3" t="str">
        <f>B150</f>
        <v xml:space="preserve">    Consumer</v>
      </c>
      <c r="C162" s="34" t="s">
        <v>373</v>
      </c>
      <c r="E162" s="63">
        <f>'Class Plant - Elec'!$G$57+'Class Plant - PRP'!$G$57</f>
        <v>0</v>
      </c>
      <c r="F162" s="63">
        <f t="shared" ref="F162:O170" si="253">IFERROR($E162*VLOOKUP($C162,ALLOCATORS,F$1,FALSE),0)</f>
        <v>0</v>
      </c>
      <c r="G162" s="63">
        <f t="shared" si="253"/>
        <v>0</v>
      </c>
      <c r="H162" s="63">
        <f t="shared" si="253"/>
        <v>0</v>
      </c>
      <c r="I162" s="63">
        <f t="shared" si="253"/>
        <v>0</v>
      </c>
      <c r="J162" s="63">
        <f t="shared" si="253"/>
        <v>0</v>
      </c>
      <c r="K162" s="63">
        <f t="shared" si="253"/>
        <v>0</v>
      </c>
      <c r="L162" s="63">
        <f t="shared" si="253"/>
        <v>0</v>
      </c>
      <c r="M162" s="63">
        <f t="shared" si="253"/>
        <v>0</v>
      </c>
      <c r="N162" s="63">
        <f t="shared" si="253"/>
        <v>0</v>
      </c>
      <c r="O162" s="63">
        <f t="shared" si="253"/>
        <v>0</v>
      </c>
      <c r="P162" s="63">
        <f t="shared" ref="P162:X170" si="254">IFERROR($E162*VLOOKUP($C162,ALLOCATORS,P$1,FALSE),0)</f>
        <v>0</v>
      </c>
      <c r="Q162" s="63">
        <f t="shared" si="254"/>
        <v>0</v>
      </c>
      <c r="R162" s="63">
        <f t="shared" si="254"/>
        <v>0</v>
      </c>
      <c r="S162" s="63">
        <f t="shared" si="254"/>
        <v>0</v>
      </c>
      <c r="T162" s="63">
        <f t="shared" si="254"/>
        <v>0</v>
      </c>
      <c r="U162" s="63">
        <f t="shared" si="254"/>
        <v>0</v>
      </c>
      <c r="V162" s="63">
        <f t="shared" si="254"/>
        <v>0</v>
      </c>
      <c r="W162" s="63">
        <f t="shared" si="254"/>
        <v>0</v>
      </c>
      <c r="X162" s="63">
        <f t="shared" si="254"/>
        <v>0</v>
      </c>
      <c r="AA162" s="3">
        <f t="shared" ref="AA162:AA171" si="255">IF(ROUND(SUM(F162:X162)-E162,0)=0,0,1)</f>
        <v>0</v>
      </c>
    </row>
    <row r="163" spans="1:27" x14ac:dyDescent="0.25">
      <c r="A163" s="8">
        <f>+A162+1</f>
        <v>123</v>
      </c>
      <c r="B163" s="3" t="str">
        <f t="shared" ref="B163:B170" si="256">B151</f>
        <v xml:space="preserve">    Demand</v>
      </c>
      <c r="C163" s="34" t="s">
        <v>551</v>
      </c>
      <c r="E163" s="63">
        <f>'Class Plant - Elec'!$H$57+'Class Plant - PRP'!$H$57</f>
        <v>75150171.00999999</v>
      </c>
      <c r="F163" s="63">
        <f t="shared" si="253"/>
        <v>17375353.717193063</v>
      </c>
      <c r="G163" s="63">
        <f t="shared" si="253"/>
        <v>14698128.117485128</v>
      </c>
      <c r="H163" s="63">
        <f t="shared" si="253"/>
        <v>12871902.325500861</v>
      </c>
      <c r="I163" s="63">
        <f t="shared" si="253"/>
        <v>3512015.4063469106</v>
      </c>
      <c r="J163" s="63">
        <f t="shared" si="253"/>
        <v>6690842.0676569846</v>
      </c>
      <c r="K163" s="63">
        <f t="shared" si="253"/>
        <v>14732568.057484388</v>
      </c>
      <c r="L163" s="63">
        <f t="shared" si="253"/>
        <v>1006585.5190693052</v>
      </c>
      <c r="M163" s="63">
        <f t="shared" si="253"/>
        <v>4177180.9337226641</v>
      </c>
      <c r="N163" s="63">
        <f t="shared" si="253"/>
        <v>0</v>
      </c>
      <c r="O163" s="63">
        <f t="shared" si="253"/>
        <v>19138.910938005651</v>
      </c>
      <c r="P163" s="63">
        <f t="shared" si="254"/>
        <v>66455.954602679252</v>
      </c>
      <c r="Q163" s="63">
        <f t="shared" si="254"/>
        <v>0</v>
      </c>
      <c r="R163" s="63">
        <f t="shared" si="254"/>
        <v>0</v>
      </c>
      <c r="S163" s="63">
        <f t="shared" si="254"/>
        <v>0</v>
      </c>
      <c r="T163" s="63">
        <f t="shared" si="254"/>
        <v>0</v>
      </c>
      <c r="U163" s="63">
        <f t="shared" si="254"/>
        <v>0</v>
      </c>
      <c r="V163" s="63">
        <f t="shared" si="254"/>
        <v>0</v>
      </c>
      <c r="W163" s="63">
        <f t="shared" si="254"/>
        <v>0</v>
      </c>
      <c r="X163" s="63">
        <f t="shared" si="254"/>
        <v>0</v>
      </c>
      <c r="AA163" s="3">
        <f t="shared" si="255"/>
        <v>0</v>
      </c>
    </row>
    <row r="164" spans="1:27" x14ac:dyDescent="0.25">
      <c r="A164" s="8">
        <f t="shared" ref="A164:A171" si="257">+A163+1</f>
        <v>124</v>
      </c>
      <c r="B164" s="3" t="str">
        <f t="shared" si="256"/>
        <v xml:space="preserve">    Energy</v>
      </c>
      <c r="C164" s="34" t="s">
        <v>369</v>
      </c>
      <c r="E164" s="63">
        <f>'Class Plant - Elec'!$I$57+'Class Plant - PRP'!$I$57</f>
        <v>0</v>
      </c>
      <c r="F164" s="63">
        <f t="shared" si="253"/>
        <v>0</v>
      </c>
      <c r="G164" s="63">
        <f t="shared" si="253"/>
        <v>0</v>
      </c>
      <c r="H164" s="63">
        <f t="shared" si="253"/>
        <v>0</v>
      </c>
      <c r="I164" s="63">
        <f t="shared" si="253"/>
        <v>0</v>
      </c>
      <c r="J164" s="63">
        <f t="shared" si="253"/>
        <v>0</v>
      </c>
      <c r="K164" s="63">
        <f t="shared" si="253"/>
        <v>0</v>
      </c>
      <c r="L164" s="63">
        <f t="shared" si="253"/>
        <v>0</v>
      </c>
      <c r="M164" s="63">
        <f t="shared" si="253"/>
        <v>0</v>
      </c>
      <c r="N164" s="63">
        <f t="shared" si="253"/>
        <v>0</v>
      </c>
      <c r="O164" s="63">
        <f t="shared" si="253"/>
        <v>0</v>
      </c>
      <c r="P164" s="63">
        <f t="shared" si="254"/>
        <v>0</v>
      </c>
      <c r="Q164" s="63">
        <f t="shared" si="254"/>
        <v>0</v>
      </c>
      <c r="R164" s="63">
        <f t="shared" si="254"/>
        <v>0</v>
      </c>
      <c r="S164" s="63">
        <f t="shared" si="254"/>
        <v>0</v>
      </c>
      <c r="T164" s="63">
        <f t="shared" si="254"/>
        <v>0</v>
      </c>
      <c r="U164" s="63">
        <f t="shared" si="254"/>
        <v>0</v>
      </c>
      <c r="V164" s="63">
        <f t="shared" si="254"/>
        <v>0</v>
      </c>
      <c r="W164" s="63">
        <f t="shared" si="254"/>
        <v>0</v>
      </c>
      <c r="X164" s="63">
        <f t="shared" si="254"/>
        <v>0</v>
      </c>
      <c r="AA164" s="3">
        <f t="shared" si="255"/>
        <v>0</v>
      </c>
    </row>
    <row r="165" spans="1:27" x14ac:dyDescent="0.25">
      <c r="A165" s="8">
        <f t="shared" si="257"/>
        <v>125</v>
      </c>
      <c r="B165" s="3" t="str">
        <f t="shared" si="256"/>
        <v xml:space="preserve">    Revenue</v>
      </c>
      <c r="C165" s="34" t="s">
        <v>91</v>
      </c>
      <c r="E165" s="63">
        <f>'Class Plant - Elec'!$J$57+'Class Plant - PRP'!$J$57</f>
        <v>0</v>
      </c>
      <c r="F165" s="63">
        <f t="shared" si="253"/>
        <v>0</v>
      </c>
      <c r="G165" s="63">
        <f t="shared" si="253"/>
        <v>0</v>
      </c>
      <c r="H165" s="63">
        <f t="shared" si="253"/>
        <v>0</v>
      </c>
      <c r="I165" s="63">
        <f t="shared" si="253"/>
        <v>0</v>
      </c>
      <c r="J165" s="63">
        <f t="shared" si="253"/>
        <v>0</v>
      </c>
      <c r="K165" s="63">
        <f t="shared" si="253"/>
        <v>0</v>
      </c>
      <c r="L165" s="63">
        <f t="shared" si="253"/>
        <v>0</v>
      </c>
      <c r="M165" s="63">
        <f t="shared" si="253"/>
        <v>0</v>
      </c>
      <c r="N165" s="63">
        <f t="shared" si="253"/>
        <v>0</v>
      </c>
      <c r="O165" s="63">
        <f t="shared" si="253"/>
        <v>0</v>
      </c>
      <c r="P165" s="63">
        <f t="shared" si="254"/>
        <v>0</v>
      </c>
      <c r="Q165" s="63">
        <f t="shared" si="254"/>
        <v>0</v>
      </c>
      <c r="R165" s="63">
        <f t="shared" si="254"/>
        <v>0</v>
      </c>
      <c r="S165" s="63">
        <f t="shared" si="254"/>
        <v>0</v>
      </c>
      <c r="T165" s="63">
        <f t="shared" si="254"/>
        <v>0</v>
      </c>
      <c r="U165" s="63">
        <f t="shared" si="254"/>
        <v>0</v>
      </c>
      <c r="V165" s="63">
        <f t="shared" si="254"/>
        <v>0</v>
      </c>
      <c r="W165" s="63">
        <f t="shared" si="254"/>
        <v>0</v>
      </c>
      <c r="X165" s="63">
        <f t="shared" si="254"/>
        <v>0</v>
      </c>
      <c r="AA165" s="3">
        <f t="shared" si="255"/>
        <v>0</v>
      </c>
    </row>
    <row r="166" spans="1:27" x14ac:dyDescent="0.25">
      <c r="A166" s="8">
        <f t="shared" si="257"/>
        <v>126</v>
      </c>
      <c r="B166" s="3" t="str">
        <f t="shared" si="256"/>
        <v xml:space="preserve">    Lights</v>
      </c>
      <c r="C166" s="34" t="s">
        <v>577</v>
      </c>
      <c r="E166" s="63">
        <f>'Class Plant - Elec'!$K$57+'Class Plant - PRP'!$K$57</f>
        <v>0</v>
      </c>
      <c r="F166" s="63">
        <f t="shared" si="253"/>
        <v>0</v>
      </c>
      <c r="G166" s="63">
        <f t="shared" si="253"/>
        <v>0</v>
      </c>
      <c r="H166" s="63">
        <f t="shared" si="253"/>
        <v>0</v>
      </c>
      <c r="I166" s="63">
        <f t="shared" si="253"/>
        <v>0</v>
      </c>
      <c r="J166" s="63">
        <f t="shared" si="253"/>
        <v>0</v>
      </c>
      <c r="K166" s="63">
        <f t="shared" si="253"/>
        <v>0</v>
      </c>
      <c r="L166" s="63">
        <f t="shared" si="253"/>
        <v>0</v>
      </c>
      <c r="M166" s="63">
        <f t="shared" si="253"/>
        <v>0</v>
      </c>
      <c r="N166" s="63">
        <f t="shared" si="253"/>
        <v>0</v>
      </c>
      <c r="O166" s="63">
        <f t="shared" si="253"/>
        <v>0</v>
      </c>
      <c r="P166" s="63">
        <f t="shared" si="254"/>
        <v>0</v>
      </c>
      <c r="Q166" s="63">
        <f t="shared" si="254"/>
        <v>0</v>
      </c>
      <c r="R166" s="63">
        <f t="shared" si="254"/>
        <v>0</v>
      </c>
      <c r="S166" s="63">
        <f t="shared" si="254"/>
        <v>0</v>
      </c>
      <c r="T166" s="63">
        <f t="shared" si="254"/>
        <v>0</v>
      </c>
      <c r="U166" s="63">
        <f t="shared" si="254"/>
        <v>0</v>
      </c>
      <c r="V166" s="63">
        <f t="shared" si="254"/>
        <v>0</v>
      </c>
      <c r="W166" s="63">
        <f t="shared" si="254"/>
        <v>0</v>
      </c>
      <c r="X166" s="63">
        <f t="shared" si="254"/>
        <v>0</v>
      </c>
      <c r="AA166" s="3">
        <f t="shared" si="255"/>
        <v>0</v>
      </c>
    </row>
    <row r="167" spans="1:27" x14ac:dyDescent="0.25">
      <c r="A167" s="8">
        <f t="shared" si="257"/>
        <v>127</v>
      </c>
      <c r="B167" s="3" t="str">
        <f t="shared" si="256"/>
        <v xml:space="preserve">    na</v>
      </c>
      <c r="C167" s="34" t="s">
        <v>373</v>
      </c>
      <c r="E167" s="63">
        <f>'Class Plant - Elec'!$L$57+'Class Plant - PRP'!$L$57</f>
        <v>0</v>
      </c>
      <c r="F167" s="63">
        <f t="shared" si="253"/>
        <v>0</v>
      </c>
      <c r="G167" s="63">
        <f t="shared" si="253"/>
        <v>0</v>
      </c>
      <c r="H167" s="63">
        <f t="shared" si="253"/>
        <v>0</v>
      </c>
      <c r="I167" s="63">
        <f t="shared" si="253"/>
        <v>0</v>
      </c>
      <c r="J167" s="63">
        <f t="shared" si="253"/>
        <v>0</v>
      </c>
      <c r="K167" s="63">
        <f t="shared" si="253"/>
        <v>0</v>
      </c>
      <c r="L167" s="63">
        <f t="shared" si="253"/>
        <v>0</v>
      </c>
      <c r="M167" s="63">
        <f t="shared" si="253"/>
        <v>0</v>
      </c>
      <c r="N167" s="63">
        <f t="shared" si="253"/>
        <v>0</v>
      </c>
      <c r="O167" s="63">
        <f t="shared" si="253"/>
        <v>0</v>
      </c>
      <c r="P167" s="63">
        <f t="shared" si="254"/>
        <v>0</v>
      </c>
      <c r="Q167" s="63">
        <f t="shared" si="254"/>
        <v>0</v>
      </c>
      <c r="R167" s="63">
        <f t="shared" si="254"/>
        <v>0</v>
      </c>
      <c r="S167" s="63">
        <f t="shared" si="254"/>
        <v>0</v>
      </c>
      <c r="T167" s="63">
        <f t="shared" si="254"/>
        <v>0</v>
      </c>
      <c r="U167" s="63">
        <f t="shared" si="254"/>
        <v>0</v>
      </c>
      <c r="V167" s="63">
        <f t="shared" si="254"/>
        <v>0</v>
      </c>
      <c r="W167" s="63">
        <f t="shared" si="254"/>
        <v>0</v>
      </c>
      <c r="X167" s="63">
        <f t="shared" si="254"/>
        <v>0</v>
      </c>
      <c r="AA167" s="3">
        <f t="shared" si="255"/>
        <v>0</v>
      </c>
    </row>
    <row r="168" spans="1:27" x14ac:dyDescent="0.25">
      <c r="A168" s="8">
        <f t="shared" si="257"/>
        <v>128</v>
      </c>
      <c r="B168" s="3" t="str">
        <f t="shared" si="256"/>
        <v xml:space="preserve">    na</v>
      </c>
      <c r="C168" s="34" t="s">
        <v>373</v>
      </c>
      <c r="E168" s="63">
        <f>'Class Plant - Elec'!$M$57+'Class Plant - PRP'!$M$57</f>
        <v>0</v>
      </c>
      <c r="F168" s="63">
        <f t="shared" si="253"/>
        <v>0</v>
      </c>
      <c r="G168" s="63">
        <f t="shared" si="253"/>
        <v>0</v>
      </c>
      <c r="H168" s="63">
        <f t="shared" si="253"/>
        <v>0</v>
      </c>
      <c r="I168" s="63">
        <f t="shared" si="253"/>
        <v>0</v>
      </c>
      <c r="J168" s="63">
        <f t="shared" si="253"/>
        <v>0</v>
      </c>
      <c r="K168" s="63">
        <f t="shared" si="253"/>
        <v>0</v>
      </c>
      <c r="L168" s="63">
        <f t="shared" si="253"/>
        <v>0</v>
      </c>
      <c r="M168" s="63">
        <f t="shared" si="253"/>
        <v>0</v>
      </c>
      <c r="N168" s="63">
        <f t="shared" si="253"/>
        <v>0</v>
      </c>
      <c r="O168" s="63">
        <f t="shared" si="253"/>
        <v>0</v>
      </c>
      <c r="P168" s="63">
        <f t="shared" si="254"/>
        <v>0</v>
      </c>
      <c r="Q168" s="63">
        <f t="shared" si="254"/>
        <v>0</v>
      </c>
      <c r="R168" s="63">
        <f t="shared" si="254"/>
        <v>0</v>
      </c>
      <c r="S168" s="63">
        <f t="shared" si="254"/>
        <v>0</v>
      </c>
      <c r="T168" s="63">
        <f t="shared" si="254"/>
        <v>0</v>
      </c>
      <c r="U168" s="63">
        <f t="shared" si="254"/>
        <v>0</v>
      </c>
      <c r="V168" s="63">
        <f t="shared" si="254"/>
        <v>0</v>
      </c>
      <c r="W168" s="63">
        <f t="shared" si="254"/>
        <v>0</v>
      </c>
      <c r="X168" s="63">
        <f t="shared" si="254"/>
        <v>0</v>
      </c>
      <c r="AA168" s="3">
        <f t="shared" si="255"/>
        <v>0</v>
      </c>
    </row>
    <row r="169" spans="1:27" x14ac:dyDescent="0.25">
      <c r="A169" s="8">
        <f t="shared" si="257"/>
        <v>129</v>
      </c>
      <c r="B169" s="3" t="str">
        <f t="shared" si="256"/>
        <v xml:space="preserve">    na</v>
      </c>
      <c r="C169" s="34" t="s">
        <v>373</v>
      </c>
      <c r="E169" s="63">
        <f>'Class Plant - Elec'!$N$57+'Class Plant - PRP'!$N$57</f>
        <v>0</v>
      </c>
      <c r="F169" s="63">
        <f t="shared" si="253"/>
        <v>0</v>
      </c>
      <c r="G169" s="63">
        <f t="shared" si="253"/>
        <v>0</v>
      </c>
      <c r="H169" s="63">
        <f t="shared" si="253"/>
        <v>0</v>
      </c>
      <c r="I169" s="63">
        <f t="shared" si="253"/>
        <v>0</v>
      </c>
      <c r="J169" s="63">
        <f t="shared" si="253"/>
        <v>0</v>
      </c>
      <c r="K169" s="63">
        <f t="shared" si="253"/>
        <v>0</v>
      </c>
      <c r="L169" s="63">
        <f t="shared" si="253"/>
        <v>0</v>
      </c>
      <c r="M169" s="63">
        <f t="shared" si="253"/>
        <v>0</v>
      </c>
      <c r="N169" s="63">
        <f t="shared" si="253"/>
        <v>0</v>
      </c>
      <c r="O169" s="63">
        <f t="shared" si="253"/>
        <v>0</v>
      </c>
      <c r="P169" s="63">
        <f t="shared" si="254"/>
        <v>0</v>
      </c>
      <c r="Q169" s="63">
        <f t="shared" si="254"/>
        <v>0</v>
      </c>
      <c r="R169" s="63">
        <f t="shared" si="254"/>
        <v>0</v>
      </c>
      <c r="S169" s="63">
        <f t="shared" si="254"/>
        <v>0</v>
      </c>
      <c r="T169" s="63">
        <f t="shared" si="254"/>
        <v>0</v>
      </c>
      <c r="U169" s="63">
        <f t="shared" si="254"/>
        <v>0</v>
      </c>
      <c r="V169" s="63">
        <f t="shared" si="254"/>
        <v>0</v>
      </c>
      <c r="W169" s="63">
        <f t="shared" si="254"/>
        <v>0</v>
      </c>
      <c r="X169" s="63">
        <f t="shared" si="254"/>
        <v>0</v>
      </c>
      <c r="AA169" s="3">
        <f t="shared" si="255"/>
        <v>0</v>
      </c>
    </row>
    <row r="170" spans="1:27" x14ac:dyDescent="0.25">
      <c r="A170" s="8">
        <f t="shared" si="257"/>
        <v>130</v>
      </c>
      <c r="B170" s="3" t="str">
        <f t="shared" si="256"/>
        <v xml:space="preserve">    na</v>
      </c>
      <c r="C170" s="34" t="s">
        <v>373</v>
      </c>
      <c r="E170" s="69">
        <f>'Class Plant - Elec'!$O$57+'Class Plant - PRP'!$O$57</f>
        <v>0</v>
      </c>
      <c r="F170" s="69">
        <f t="shared" si="253"/>
        <v>0</v>
      </c>
      <c r="G170" s="69">
        <f t="shared" si="253"/>
        <v>0</v>
      </c>
      <c r="H170" s="69">
        <f t="shared" si="253"/>
        <v>0</v>
      </c>
      <c r="I170" s="69">
        <f t="shared" si="253"/>
        <v>0</v>
      </c>
      <c r="J170" s="69">
        <f t="shared" si="253"/>
        <v>0</v>
      </c>
      <c r="K170" s="69">
        <f t="shared" si="253"/>
        <v>0</v>
      </c>
      <c r="L170" s="69">
        <f t="shared" si="253"/>
        <v>0</v>
      </c>
      <c r="M170" s="69">
        <f t="shared" si="253"/>
        <v>0</v>
      </c>
      <c r="N170" s="69">
        <f t="shared" si="253"/>
        <v>0</v>
      </c>
      <c r="O170" s="69">
        <f t="shared" si="253"/>
        <v>0</v>
      </c>
      <c r="P170" s="69">
        <f t="shared" si="254"/>
        <v>0</v>
      </c>
      <c r="Q170" s="69">
        <f t="shared" si="254"/>
        <v>0</v>
      </c>
      <c r="R170" s="69">
        <f t="shared" si="254"/>
        <v>0</v>
      </c>
      <c r="S170" s="69">
        <f t="shared" si="254"/>
        <v>0</v>
      </c>
      <c r="T170" s="69">
        <f t="shared" si="254"/>
        <v>0</v>
      </c>
      <c r="U170" s="69">
        <f t="shared" si="254"/>
        <v>0</v>
      </c>
      <c r="V170" s="69">
        <f t="shared" si="254"/>
        <v>0</v>
      </c>
      <c r="W170" s="69">
        <f t="shared" si="254"/>
        <v>0</v>
      </c>
      <c r="X170" s="69">
        <f t="shared" si="254"/>
        <v>0</v>
      </c>
      <c r="AA170" s="3">
        <f t="shared" si="255"/>
        <v>0</v>
      </c>
    </row>
    <row r="171" spans="1:27" x14ac:dyDescent="0.25">
      <c r="A171" s="8">
        <f t="shared" si="257"/>
        <v>131</v>
      </c>
      <c r="E171" s="63">
        <f>SUM(E162:E170)</f>
        <v>75150171.00999999</v>
      </c>
      <c r="F171" s="63">
        <f t="shared" ref="F171" si="258">SUM(F162:F170)</f>
        <v>17375353.717193063</v>
      </c>
      <c r="G171" s="63">
        <f t="shared" ref="G171" si="259">SUM(G162:G170)</f>
        <v>14698128.117485128</v>
      </c>
      <c r="H171" s="63">
        <f t="shared" ref="H171" si="260">SUM(H162:H170)</f>
        <v>12871902.325500861</v>
      </c>
      <c r="I171" s="63">
        <f t="shared" ref="I171" si="261">SUM(I162:I170)</f>
        <v>3512015.4063469106</v>
      </c>
      <c r="J171" s="63">
        <f t="shared" ref="J171" si="262">SUM(J162:J170)</f>
        <v>6690842.0676569846</v>
      </c>
      <c r="K171" s="63">
        <f t="shared" ref="K171" si="263">SUM(K162:K170)</f>
        <v>14732568.057484388</v>
      </c>
      <c r="L171" s="63">
        <f t="shared" ref="L171" si="264">SUM(L162:L170)</f>
        <v>1006585.5190693052</v>
      </c>
      <c r="M171" s="63">
        <f t="shared" ref="M171" si="265">SUM(M162:M170)</f>
        <v>4177180.9337226641</v>
      </c>
      <c r="N171" s="63">
        <f t="shared" ref="N171" si="266">SUM(N162:N170)</f>
        <v>0</v>
      </c>
      <c r="O171" s="63">
        <f t="shared" ref="O171" si="267">SUM(O162:O170)</f>
        <v>19138.910938005651</v>
      </c>
      <c r="P171" s="63">
        <f t="shared" ref="P171" si="268">SUM(P162:P170)</f>
        <v>66455.954602679252</v>
      </c>
      <c r="Q171" s="63">
        <f t="shared" ref="Q171" si="269">SUM(Q162:Q170)</f>
        <v>0</v>
      </c>
      <c r="R171" s="63">
        <f t="shared" ref="R171" si="270">SUM(R162:R170)</f>
        <v>0</v>
      </c>
      <c r="S171" s="63">
        <f t="shared" ref="S171" si="271">SUM(S162:S170)</f>
        <v>0</v>
      </c>
      <c r="T171" s="63">
        <f t="shared" ref="T171" si="272">SUM(T162:T170)</f>
        <v>0</v>
      </c>
      <c r="U171" s="63">
        <f t="shared" ref="U171" si="273">SUM(U162:U170)</f>
        <v>0</v>
      </c>
      <c r="V171" s="63">
        <f t="shared" ref="V171" si="274">SUM(V162:V170)</f>
        <v>0</v>
      </c>
      <c r="W171" s="63">
        <f t="shared" ref="W171" si="275">SUM(W162:W170)</f>
        <v>0</v>
      </c>
      <c r="X171" s="63">
        <f t="shared" ref="X171" si="276">SUM(X162:X170)</f>
        <v>0</v>
      </c>
      <c r="AA171" s="3">
        <f t="shared" si="255"/>
        <v>0</v>
      </c>
    </row>
    <row r="172" spans="1:27" x14ac:dyDescent="0.25">
      <c r="A172" s="8"/>
    </row>
    <row r="173" spans="1:27" x14ac:dyDescent="0.25">
      <c r="A173" s="8"/>
      <c r="B173" s="3" t="s">
        <v>105</v>
      </c>
    </row>
    <row r="174" spans="1:27" x14ac:dyDescent="0.25">
      <c r="A174" s="8">
        <f>+A171+1</f>
        <v>132</v>
      </c>
      <c r="B174" s="3" t="str">
        <f>B162</f>
        <v xml:space="preserve">    Consumer</v>
      </c>
      <c r="C174" s="34" t="s">
        <v>376</v>
      </c>
      <c r="E174" s="63">
        <f>'Class Plant - Elec'!$G$58+'Class Plant - PRP'!$G$58</f>
        <v>21339100.899999999</v>
      </c>
      <c r="F174" s="63">
        <f t="shared" ref="F174:O182" si="277">IFERROR($E174*VLOOKUP($C174,ALLOCATORS,F$1,FALSE),0)</f>
        <v>10614797.749001015</v>
      </c>
      <c r="G174" s="63">
        <f t="shared" si="277"/>
        <v>6377161.0376735516</v>
      </c>
      <c r="H174" s="63">
        <f t="shared" si="277"/>
        <v>3859370.5891974261</v>
      </c>
      <c r="I174" s="63">
        <f t="shared" si="277"/>
        <v>437743.67549949198</v>
      </c>
      <c r="J174" s="63">
        <f t="shared" si="277"/>
        <v>0</v>
      </c>
      <c r="K174" s="63">
        <f t="shared" si="277"/>
        <v>0</v>
      </c>
      <c r="L174" s="63">
        <f t="shared" si="277"/>
        <v>0</v>
      </c>
      <c r="M174" s="63">
        <f t="shared" si="277"/>
        <v>0</v>
      </c>
      <c r="N174" s="63">
        <f t="shared" si="277"/>
        <v>0</v>
      </c>
      <c r="O174" s="63">
        <f t="shared" si="277"/>
        <v>4585.8861242803923</v>
      </c>
      <c r="P174" s="63">
        <f t="shared" ref="P174:X182" si="278">IFERROR($E174*VLOOKUP($C174,ALLOCATORS,P$1,FALSE),0)</f>
        <v>45441.962504232979</v>
      </c>
      <c r="Q174" s="63">
        <f t="shared" si="278"/>
        <v>0</v>
      </c>
      <c r="R174" s="63">
        <f t="shared" si="278"/>
        <v>0</v>
      </c>
      <c r="S174" s="63">
        <f t="shared" si="278"/>
        <v>0</v>
      </c>
      <c r="T174" s="63">
        <f t="shared" si="278"/>
        <v>0</v>
      </c>
      <c r="U174" s="63">
        <f t="shared" si="278"/>
        <v>0</v>
      </c>
      <c r="V174" s="63">
        <f t="shared" si="278"/>
        <v>0</v>
      </c>
      <c r="W174" s="63">
        <f t="shared" si="278"/>
        <v>0</v>
      </c>
      <c r="X174" s="63">
        <f t="shared" si="278"/>
        <v>0</v>
      </c>
      <c r="AA174" s="3">
        <f t="shared" ref="AA174:AA183" si="279">IF(ROUND(SUM(F174:X174)-E174,0)=0,0,1)</f>
        <v>0</v>
      </c>
    </row>
    <row r="175" spans="1:27" x14ac:dyDescent="0.25">
      <c r="A175" s="8">
        <f>+A174+1</f>
        <v>133</v>
      </c>
      <c r="B175" s="3" t="str">
        <f t="shared" ref="B175:B182" si="280">B163</f>
        <v xml:space="preserve">    Demand</v>
      </c>
      <c r="C175" s="34" t="s">
        <v>551</v>
      </c>
      <c r="E175" s="63">
        <f>'Class Plant - Elec'!$H$58+'Class Plant - PRP'!$H$58</f>
        <v>0</v>
      </c>
      <c r="F175" s="63">
        <f t="shared" si="277"/>
        <v>0</v>
      </c>
      <c r="G175" s="63">
        <f t="shared" si="277"/>
        <v>0</v>
      </c>
      <c r="H175" s="63">
        <f t="shared" si="277"/>
        <v>0</v>
      </c>
      <c r="I175" s="63">
        <f t="shared" si="277"/>
        <v>0</v>
      </c>
      <c r="J175" s="63">
        <f t="shared" si="277"/>
        <v>0</v>
      </c>
      <c r="K175" s="63">
        <f t="shared" si="277"/>
        <v>0</v>
      </c>
      <c r="L175" s="63">
        <f t="shared" si="277"/>
        <v>0</v>
      </c>
      <c r="M175" s="63">
        <f t="shared" si="277"/>
        <v>0</v>
      </c>
      <c r="N175" s="63">
        <f t="shared" si="277"/>
        <v>0</v>
      </c>
      <c r="O175" s="63">
        <f t="shared" si="277"/>
        <v>0</v>
      </c>
      <c r="P175" s="63">
        <f t="shared" si="278"/>
        <v>0</v>
      </c>
      <c r="Q175" s="63">
        <f t="shared" si="278"/>
        <v>0</v>
      </c>
      <c r="R175" s="63">
        <f t="shared" si="278"/>
        <v>0</v>
      </c>
      <c r="S175" s="63">
        <f t="shared" si="278"/>
        <v>0</v>
      </c>
      <c r="T175" s="63">
        <f t="shared" si="278"/>
        <v>0</v>
      </c>
      <c r="U175" s="63">
        <f t="shared" si="278"/>
        <v>0</v>
      </c>
      <c r="V175" s="63">
        <f t="shared" si="278"/>
        <v>0</v>
      </c>
      <c r="W175" s="63">
        <f t="shared" si="278"/>
        <v>0</v>
      </c>
      <c r="X175" s="63">
        <f t="shared" si="278"/>
        <v>0</v>
      </c>
      <c r="AA175" s="3">
        <f t="shared" si="279"/>
        <v>0</v>
      </c>
    </row>
    <row r="176" spans="1:27" x14ac:dyDescent="0.25">
      <c r="A176" s="8">
        <f t="shared" ref="A176:A183" si="281">+A175+1</f>
        <v>134</v>
      </c>
      <c r="B176" s="3" t="str">
        <f t="shared" si="280"/>
        <v xml:space="preserve">    Energy</v>
      </c>
      <c r="C176" s="34" t="s">
        <v>369</v>
      </c>
      <c r="E176" s="63">
        <f>'Class Plant - Elec'!$I$58+'Class Plant - PRP'!$I$58</f>
        <v>0</v>
      </c>
      <c r="F176" s="63">
        <f t="shared" si="277"/>
        <v>0</v>
      </c>
      <c r="G176" s="63">
        <f t="shared" si="277"/>
        <v>0</v>
      </c>
      <c r="H176" s="63">
        <f t="shared" si="277"/>
        <v>0</v>
      </c>
      <c r="I176" s="63">
        <f t="shared" si="277"/>
        <v>0</v>
      </c>
      <c r="J176" s="63">
        <f t="shared" si="277"/>
        <v>0</v>
      </c>
      <c r="K176" s="63">
        <f t="shared" si="277"/>
        <v>0</v>
      </c>
      <c r="L176" s="63">
        <f t="shared" si="277"/>
        <v>0</v>
      </c>
      <c r="M176" s="63">
        <f t="shared" si="277"/>
        <v>0</v>
      </c>
      <c r="N176" s="63">
        <f t="shared" si="277"/>
        <v>0</v>
      </c>
      <c r="O176" s="63">
        <f t="shared" si="277"/>
        <v>0</v>
      </c>
      <c r="P176" s="63">
        <f t="shared" si="278"/>
        <v>0</v>
      </c>
      <c r="Q176" s="63">
        <f t="shared" si="278"/>
        <v>0</v>
      </c>
      <c r="R176" s="63">
        <f t="shared" si="278"/>
        <v>0</v>
      </c>
      <c r="S176" s="63">
        <f t="shared" si="278"/>
        <v>0</v>
      </c>
      <c r="T176" s="63">
        <f t="shared" si="278"/>
        <v>0</v>
      </c>
      <c r="U176" s="63">
        <f t="shared" si="278"/>
        <v>0</v>
      </c>
      <c r="V176" s="63">
        <f t="shared" si="278"/>
        <v>0</v>
      </c>
      <c r="W176" s="63">
        <f t="shared" si="278"/>
        <v>0</v>
      </c>
      <c r="X176" s="63">
        <f t="shared" si="278"/>
        <v>0</v>
      </c>
      <c r="AA176" s="3">
        <f t="shared" si="279"/>
        <v>0</v>
      </c>
    </row>
    <row r="177" spans="1:27" x14ac:dyDescent="0.25">
      <c r="A177" s="8">
        <f t="shared" si="281"/>
        <v>135</v>
      </c>
      <c r="B177" s="3" t="str">
        <f t="shared" si="280"/>
        <v xml:space="preserve">    Revenue</v>
      </c>
      <c r="C177" s="34" t="s">
        <v>91</v>
      </c>
      <c r="E177" s="63">
        <f>'Class Plant - Elec'!$J$58+'Class Plant - PRP'!$J$58</f>
        <v>0</v>
      </c>
      <c r="F177" s="63">
        <f t="shared" si="277"/>
        <v>0</v>
      </c>
      <c r="G177" s="63">
        <f t="shared" si="277"/>
        <v>0</v>
      </c>
      <c r="H177" s="63">
        <f t="shared" si="277"/>
        <v>0</v>
      </c>
      <c r="I177" s="63">
        <f t="shared" si="277"/>
        <v>0</v>
      </c>
      <c r="J177" s="63">
        <f t="shared" si="277"/>
        <v>0</v>
      </c>
      <c r="K177" s="63">
        <f t="shared" si="277"/>
        <v>0</v>
      </c>
      <c r="L177" s="63">
        <f t="shared" si="277"/>
        <v>0</v>
      </c>
      <c r="M177" s="63">
        <f t="shared" si="277"/>
        <v>0</v>
      </c>
      <c r="N177" s="63">
        <f t="shared" si="277"/>
        <v>0</v>
      </c>
      <c r="O177" s="63">
        <f t="shared" si="277"/>
        <v>0</v>
      </c>
      <c r="P177" s="63">
        <f t="shared" si="278"/>
        <v>0</v>
      </c>
      <c r="Q177" s="63">
        <f t="shared" si="278"/>
        <v>0</v>
      </c>
      <c r="R177" s="63">
        <f t="shared" si="278"/>
        <v>0</v>
      </c>
      <c r="S177" s="63">
        <f t="shared" si="278"/>
        <v>0</v>
      </c>
      <c r="T177" s="63">
        <f t="shared" si="278"/>
        <v>0</v>
      </c>
      <c r="U177" s="63">
        <f t="shared" si="278"/>
        <v>0</v>
      </c>
      <c r="V177" s="63">
        <f t="shared" si="278"/>
        <v>0</v>
      </c>
      <c r="W177" s="63">
        <f t="shared" si="278"/>
        <v>0</v>
      </c>
      <c r="X177" s="63">
        <f t="shared" si="278"/>
        <v>0</v>
      </c>
      <c r="AA177" s="3">
        <f t="shared" si="279"/>
        <v>0</v>
      </c>
    </row>
    <row r="178" spans="1:27" x14ac:dyDescent="0.25">
      <c r="A178" s="8">
        <f t="shared" si="281"/>
        <v>136</v>
      </c>
      <c r="B178" s="3" t="str">
        <f t="shared" si="280"/>
        <v xml:space="preserve">    Lights</v>
      </c>
      <c r="C178" s="34" t="s">
        <v>577</v>
      </c>
      <c r="E178" s="63">
        <f>'Class Plant - Elec'!$K$58+'Class Plant - PRP'!$K$58</f>
        <v>0</v>
      </c>
      <c r="F178" s="63">
        <f t="shared" si="277"/>
        <v>0</v>
      </c>
      <c r="G178" s="63">
        <f t="shared" si="277"/>
        <v>0</v>
      </c>
      <c r="H178" s="63">
        <f t="shared" si="277"/>
        <v>0</v>
      </c>
      <c r="I178" s="63">
        <f t="shared" si="277"/>
        <v>0</v>
      </c>
      <c r="J178" s="63">
        <f t="shared" si="277"/>
        <v>0</v>
      </c>
      <c r="K178" s="63">
        <f t="shared" si="277"/>
        <v>0</v>
      </c>
      <c r="L178" s="63">
        <f t="shared" si="277"/>
        <v>0</v>
      </c>
      <c r="M178" s="63">
        <f t="shared" si="277"/>
        <v>0</v>
      </c>
      <c r="N178" s="63">
        <f t="shared" si="277"/>
        <v>0</v>
      </c>
      <c r="O178" s="63">
        <f t="shared" si="277"/>
        <v>0</v>
      </c>
      <c r="P178" s="63">
        <f t="shared" si="278"/>
        <v>0</v>
      </c>
      <c r="Q178" s="63">
        <f t="shared" si="278"/>
        <v>0</v>
      </c>
      <c r="R178" s="63">
        <f t="shared" si="278"/>
        <v>0</v>
      </c>
      <c r="S178" s="63">
        <f t="shared" si="278"/>
        <v>0</v>
      </c>
      <c r="T178" s="63">
        <f t="shared" si="278"/>
        <v>0</v>
      </c>
      <c r="U178" s="63">
        <f t="shared" si="278"/>
        <v>0</v>
      </c>
      <c r="V178" s="63">
        <f t="shared" si="278"/>
        <v>0</v>
      </c>
      <c r="W178" s="63">
        <f t="shared" si="278"/>
        <v>0</v>
      </c>
      <c r="X178" s="63">
        <f t="shared" si="278"/>
        <v>0</v>
      </c>
      <c r="AA178" s="3">
        <f t="shared" si="279"/>
        <v>0</v>
      </c>
    </row>
    <row r="179" spans="1:27" x14ac:dyDescent="0.25">
      <c r="A179" s="8">
        <f t="shared" si="281"/>
        <v>137</v>
      </c>
      <c r="B179" s="3" t="str">
        <f t="shared" si="280"/>
        <v xml:space="preserve">    na</v>
      </c>
      <c r="C179" s="34" t="s">
        <v>373</v>
      </c>
      <c r="E179" s="63">
        <f>'Class Plant - Elec'!$L$58+'Class Plant - PRP'!$L$58</f>
        <v>0</v>
      </c>
      <c r="F179" s="63">
        <f t="shared" si="277"/>
        <v>0</v>
      </c>
      <c r="G179" s="63">
        <f t="shared" si="277"/>
        <v>0</v>
      </c>
      <c r="H179" s="63">
        <f t="shared" si="277"/>
        <v>0</v>
      </c>
      <c r="I179" s="63">
        <f t="shared" si="277"/>
        <v>0</v>
      </c>
      <c r="J179" s="63">
        <f t="shared" si="277"/>
        <v>0</v>
      </c>
      <c r="K179" s="63">
        <f t="shared" si="277"/>
        <v>0</v>
      </c>
      <c r="L179" s="63">
        <f t="shared" si="277"/>
        <v>0</v>
      </c>
      <c r="M179" s="63">
        <f t="shared" si="277"/>
        <v>0</v>
      </c>
      <c r="N179" s="63">
        <f t="shared" si="277"/>
        <v>0</v>
      </c>
      <c r="O179" s="63">
        <f t="shared" si="277"/>
        <v>0</v>
      </c>
      <c r="P179" s="63">
        <f t="shared" si="278"/>
        <v>0</v>
      </c>
      <c r="Q179" s="63">
        <f t="shared" si="278"/>
        <v>0</v>
      </c>
      <c r="R179" s="63">
        <f t="shared" si="278"/>
        <v>0</v>
      </c>
      <c r="S179" s="63">
        <f t="shared" si="278"/>
        <v>0</v>
      </c>
      <c r="T179" s="63">
        <f t="shared" si="278"/>
        <v>0</v>
      </c>
      <c r="U179" s="63">
        <f t="shared" si="278"/>
        <v>0</v>
      </c>
      <c r="V179" s="63">
        <f t="shared" si="278"/>
        <v>0</v>
      </c>
      <c r="W179" s="63">
        <f t="shared" si="278"/>
        <v>0</v>
      </c>
      <c r="X179" s="63">
        <f t="shared" si="278"/>
        <v>0</v>
      </c>
      <c r="AA179" s="3">
        <f t="shared" si="279"/>
        <v>0</v>
      </c>
    </row>
    <row r="180" spans="1:27" x14ac:dyDescent="0.25">
      <c r="A180" s="8">
        <f t="shared" si="281"/>
        <v>138</v>
      </c>
      <c r="B180" s="3" t="str">
        <f t="shared" si="280"/>
        <v xml:space="preserve">    na</v>
      </c>
      <c r="C180" s="34" t="s">
        <v>373</v>
      </c>
      <c r="E180" s="63">
        <f>'Class Plant - Elec'!$M$58+'Class Plant - PRP'!$M$58</f>
        <v>0</v>
      </c>
      <c r="F180" s="63">
        <f t="shared" si="277"/>
        <v>0</v>
      </c>
      <c r="G180" s="63">
        <f t="shared" si="277"/>
        <v>0</v>
      </c>
      <c r="H180" s="63">
        <f t="shared" si="277"/>
        <v>0</v>
      </c>
      <c r="I180" s="63">
        <f t="shared" si="277"/>
        <v>0</v>
      </c>
      <c r="J180" s="63">
        <f t="shared" si="277"/>
        <v>0</v>
      </c>
      <c r="K180" s="63">
        <f t="shared" si="277"/>
        <v>0</v>
      </c>
      <c r="L180" s="63">
        <f t="shared" si="277"/>
        <v>0</v>
      </c>
      <c r="M180" s="63">
        <f t="shared" si="277"/>
        <v>0</v>
      </c>
      <c r="N180" s="63">
        <f t="shared" si="277"/>
        <v>0</v>
      </c>
      <c r="O180" s="63">
        <f t="shared" si="277"/>
        <v>0</v>
      </c>
      <c r="P180" s="63">
        <f t="shared" si="278"/>
        <v>0</v>
      </c>
      <c r="Q180" s="63">
        <f t="shared" si="278"/>
        <v>0</v>
      </c>
      <c r="R180" s="63">
        <f t="shared" si="278"/>
        <v>0</v>
      </c>
      <c r="S180" s="63">
        <f t="shared" si="278"/>
        <v>0</v>
      </c>
      <c r="T180" s="63">
        <f t="shared" si="278"/>
        <v>0</v>
      </c>
      <c r="U180" s="63">
        <f t="shared" si="278"/>
        <v>0</v>
      </c>
      <c r="V180" s="63">
        <f t="shared" si="278"/>
        <v>0</v>
      </c>
      <c r="W180" s="63">
        <f t="shared" si="278"/>
        <v>0</v>
      </c>
      <c r="X180" s="63">
        <f t="shared" si="278"/>
        <v>0</v>
      </c>
      <c r="AA180" s="3">
        <f t="shared" si="279"/>
        <v>0</v>
      </c>
    </row>
    <row r="181" spans="1:27" x14ac:dyDescent="0.25">
      <c r="A181" s="8">
        <f t="shared" si="281"/>
        <v>139</v>
      </c>
      <c r="B181" s="3" t="str">
        <f t="shared" si="280"/>
        <v xml:space="preserve">    na</v>
      </c>
      <c r="C181" s="34" t="s">
        <v>373</v>
      </c>
      <c r="E181" s="63">
        <f>'Class Plant - Elec'!$N$58+'Class Plant - PRP'!$N$58</f>
        <v>0</v>
      </c>
      <c r="F181" s="63">
        <f t="shared" si="277"/>
        <v>0</v>
      </c>
      <c r="G181" s="63">
        <f t="shared" si="277"/>
        <v>0</v>
      </c>
      <c r="H181" s="63">
        <f t="shared" si="277"/>
        <v>0</v>
      </c>
      <c r="I181" s="63">
        <f t="shared" si="277"/>
        <v>0</v>
      </c>
      <c r="J181" s="63">
        <f t="shared" si="277"/>
        <v>0</v>
      </c>
      <c r="K181" s="63">
        <f t="shared" si="277"/>
        <v>0</v>
      </c>
      <c r="L181" s="63">
        <f t="shared" si="277"/>
        <v>0</v>
      </c>
      <c r="M181" s="63">
        <f t="shared" si="277"/>
        <v>0</v>
      </c>
      <c r="N181" s="63">
        <f t="shared" si="277"/>
        <v>0</v>
      </c>
      <c r="O181" s="63">
        <f t="shared" si="277"/>
        <v>0</v>
      </c>
      <c r="P181" s="63">
        <f t="shared" si="278"/>
        <v>0</v>
      </c>
      <c r="Q181" s="63">
        <f t="shared" si="278"/>
        <v>0</v>
      </c>
      <c r="R181" s="63">
        <f t="shared" si="278"/>
        <v>0</v>
      </c>
      <c r="S181" s="63">
        <f t="shared" si="278"/>
        <v>0</v>
      </c>
      <c r="T181" s="63">
        <f t="shared" si="278"/>
        <v>0</v>
      </c>
      <c r="U181" s="63">
        <f t="shared" si="278"/>
        <v>0</v>
      </c>
      <c r="V181" s="63">
        <f t="shared" si="278"/>
        <v>0</v>
      </c>
      <c r="W181" s="63">
        <f t="shared" si="278"/>
        <v>0</v>
      </c>
      <c r="X181" s="63">
        <f t="shared" si="278"/>
        <v>0</v>
      </c>
      <c r="AA181" s="3">
        <f t="shared" si="279"/>
        <v>0</v>
      </c>
    </row>
    <row r="182" spans="1:27" x14ac:dyDescent="0.25">
      <c r="A182" s="8">
        <f t="shared" si="281"/>
        <v>140</v>
      </c>
      <c r="B182" s="3" t="str">
        <f t="shared" si="280"/>
        <v xml:space="preserve">    na</v>
      </c>
      <c r="C182" s="34" t="s">
        <v>373</v>
      </c>
      <c r="E182" s="69">
        <f>'Class Plant - Elec'!$O$58+'Class Plant - PRP'!$O$58</f>
        <v>0</v>
      </c>
      <c r="F182" s="69">
        <f t="shared" si="277"/>
        <v>0</v>
      </c>
      <c r="G182" s="69">
        <f t="shared" si="277"/>
        <v>0</v>
      </c>
      <c r="H182" s="69">
        <f t="shared" si="277"/>
        <v>0</v>
      </c>
      <c r="I182" s="69">
        <f t="shared" si="277"/>
        <v>0</v>
      </c>
      <c r="J182" s="69">
        <f t="shared" si="277"/>
        <v>0</v>
      </c>
      <c r="K182" s="69">
        <f t="shared" si="277"/>
        <v>0</v>
      </c>
      <c r="L182" s="69">
        <f t="shared" si="277"/>
        <v>0</v>
      </c>
      <c r="M182" s="69">
        <f t="shared" si="277"/>
        <v>0</v>
      </c>
      <c r="N182" s="69">
        <f t="shared" si="277"/>
        <v>0</v>
      </c>
      <c r="O182" s="69">
        <f t="shared" si="277"/>
        <v>0</v>
      </c>
      <c r="P182" s="69">
        <f t="shared" si="278"/>
        <v>0</v>
      </c>
      <c r="Q182" s="69">
        <f t="shared" si="278"/>
        <v>0</v>
      </c>
      <c r="R182" s="69">
        <f t="shared" si="278"/>
        <v>0</v>
      </c>
      <c r="S182" s="69">
        <f t="shared" si="278"/>
        <v>0</v>
      </c>
      <c r="T182" s="69">
        <f t="shared" si="278"/>
        <v>0</v>
      </c>
      <c r="U182" s="69">
        <f t="shared" si="278"/>
        <v>0</v>
      </c>
      <c r="V182" s="69">
        <f t="shared" si="278"/>
        <v>0</v>
      </c>
      <c r="W182" s="69">
        <f t="shared" si="278"/>
        <v>0</v>
      </c>
      <c r="X182" s="69">
        <f t="shared" si="278"/>
        <v>0</v>
      </c>
      <c r="AA182" s="3">
        <f t="shared" si="279"/>
        <v>0</v>
      </c>
    </row>
    <row r="183" spans="1:27" x14ac:dyDescent="0.25">
      <c r="A183" s="8">
        <f t="shared" si="281"/>
        <v>141</v>
      </c>
      <c r="E183" s="63">
        <f>SUM(E174:E182)</f>
        <v>21339100.899999999</v>
      </c>
      <c r="F183" s="63">
        <f t="shared" ref="F183" si="282">SUM(F174:F182)</f>
        <v>10614797.749001015</v>
      </c>
      <c r="G183" s="63">
        <f t="shared" ref="G183" si="283">SUM(G174:G182)</f>
        <v>6377161.0376735516</v>
      </c>
      <c r="H183" s="63">
        <f t="shared" ref="H183" si="284">SUM(H174:H182)</f>
        <v>3859370.5891974261</v>
      </c>
      <c r="I183" s="63">
        <f t="shared" ref="I183" si="285">SUM(I174:I182)</f>
        <v>437743.67549949198</v>
      </c>
      <c r="J183" s="63">
        <f t="shared" ref="J183" si="286">SUM(J174:J182)</f>
        <v>0</v>
      </c>
      <c r="K183" s="63">
        <f t="shared" ref="K183" si="287">SUM(K174:K182)</f>
        <v>0</v>
      </c>
      <c r="L183" s="63">
        <f t="shared" ref="L183" si="288">SUM(L174:L182)</f>
        <v>0</v>
      </c>
      <c r="M183" s="63">
        <f t="shared" ref="M183" si="289">SUM(M174:M182)</f>
        <v>0</v>
      </c>
      <c r="N183" s="63">
        <f t="shared" ref="N183" si="290">SUM(N174:N182)</f>
        <v>0</v>
      </c>
      <c r="O183" s="63">
        <f t="shared" ref="O183" si="291">SUM(O174:O182)</f>
        <v>4585.8861242803923</v>
      </c>
      <c r="P183" s="63">
        <f t="shared" ref="P183" si="292">SUM(P174:P182)</f>
        <v>45441.962504232979</v>
      </c>
      <c r="Q183" s="63">
        <f t="shared" ref="Q183" si="293">SUM(Q174:Q182)</f>
        <v>0</v>
      </c>
      <c r="R183" s="63">
        <f t="shared" ref="R183" si="294">SUM(R174:R182)</f>
        <v>0</v>
      </c>
      <c r="S183" s="63">
        <f t="shared" ref="S183" si="295">SUM(S174:S182)</f>
        <v>0</v>
      </c>
      <c r="T183" s="63">
        <f t="shared" ref="T183" si="296">SUM(T174:T182)</f>
        <v>0</v>
      </c>
      <c r="U183" s="63">
        <f t="shared" ref="U183" si="297">SUM(U174:U182)</f>
        <v>0</v>
      </c>
      <c r="V183" s="63">
        <f t="shared" ref="V183" si="298">SUM(V174:V182)</f>
        <v>0</v>
      </c>
      <c r="W183" s="63">
        <f t="shared" ref="W183" si="299">SUM(W174:W182)</f>
        <v>0</v>
      </c>
      <c r="X183" s="63">
        <f t="shared" ref="X183" si="300">SUM(X174:X182)</f>
        <v>0</v>
      </c>
      <c r="AA183" s="3">
        <f t="shared" si="279"/>
        <v>0</v>
      </c>
    </row>
    <row r="184" spans="1:27" x14ac:dyDescent="0.25">
      <c r="A184" s="8"/>
    </row>
    <row r="185" spans="1:27" x14ac:dyDescent="0.25">
      <c r="A185" s="8"/>
      <c r="B185" s="3" t="s">
        <v>106</v>
      </c>
    </row>
    <row r="186" spans="1:27" x14ac:dyDescent="0.25">
      <c r="A186" s="8">
        <f>+A183+1</f>
        <v>142</v>
      </c>
      <c r="B186" s="3" t="str">
        <f>B174</f>
        <v xml:space="preserve">    Consumer</v>
      </c>
      <c r="C186" s="34" t="s">
        <v>378</v>
      </c>
      <c r="E186" s="63">
        <f>'Class Plant - Elec'!$G$59+'Class Plant - PRP'!$G$59</f>
        <v>23489723.060000002</v>
      </c>
      <c r="F186" s="63">
        <f t="shared" ref="F186:O194" si="301">IFERROR($E186*VLOOKUP($C186,ALLOCATORS,F$1,FALSE),0)</f>
        <v>9750239.1382188909</v>
      </c>
      <c r="G186" s="63">
        <f t="shared" si="301"/>
        <v>5857751.2836832954</v>
      </c>
      <c r="H186" s="63">
        <f t="shared" si="301"/>
        <v>7090061.8283047508</v>
      </c>
      <c r="I186" s="63">
        <f t="shared" si="301"/>
        <v>536120.18721878063</v>
      </c>
      <c r="J186" s="63">
        <f t="shared" si="301"/>
        <v>99565.177626344972</v>
      </c>
      <c r="K186" s="63">
        <f t="shared" si="301"/>
        <v>53612.018721878063</v>
      </c>
      <c r="L186" s="63">
        <f t="shared" si="301"/>
        <v>7658.8598174111512</v>
      </c>
      <c r="M186" s="63">
        <f t="shared" si="301"/>
        <v>84247.457991522664</v>
      </c>
      <c r="N186" s="63">
        <f t="shared" si="301"/>
        <v>7658.8598174111512</v>
      </c>
      <c r="O186" s="63">
        <f t="shared" si="301"/>
        <v>2808.2485997174226</v>
      </c>
      <c r="P186" s="63">
        <f t="shared" ref="P186:X194" si="302">IFERROR($E186*VLOOKUP($C186,ALLOCATORS,P$1,FALSE),0)</f>
        <v>0</v>
      </c>
      <c r="Q186" s="63">
        <f t="shared" si="302"/>
        <v>0</v>
      </c>
      <c r="R186" s="63">
        <f t="shared" si="302"/>
        <v>0</v>
      </c>
      <c r="S186" s="63">
        <f t="shared" si="302"/>
        <v>0</v>
      </c>
      <c r="T186" s="63">
        <f t="shared" si="302"/>
        <v>0</v>
      </c>
      <c r="U186" s="63">
        <f t="shared" si="302"/>
        <v>0</v>
      </c>
      <c r="V186" s="63">
        <f t="shared" si="302"/>
        <v>0</v>
      </c>
      <c r="W186" s="63">
        <f t="shared" si="302"/>
        <v>0</v>
      </c>
      <c r="X186" s="63">
        <f t="shared" si="302"/>
        <v>0</v>
      </c>
      <c r="AA186" s="3">
        <f t="shared" ref="AA186:AA195" si="303">IF(ROUND(SUM(F186:X186)-E186,0)=0,0,1)</f>
        <v>0</v>
      </c>
    </row>
    <row r="187" spans="1:27" x14ac:dyDescent="0.25">
      <c r="A187" s="8">
        <f>+A186+1</f>
        <v>143</v>
      </c>
      <c r="B187" s="3" t="str">
        <f t="shared" ref="B187:B194" si="304">B175</f>
        <v xml:space="preserve">    Demand</v>
      </c>
      <c r="C187" s="34" t="s">
        <v>551</v>
      </c>
      <c r="E187" s="63">
        <f>'Class Plant - Elec'!$H$59+'Class Plant - PRP'!$H$59</f>
        <v>0</v>
      </c>
      <c r="F187" s="63">
        <f t="shared" si="301"/>
        <v>0</v>
      </c>
      <c r="G187" s="63">
        <f t="shared" si="301"/>
        <v>0</v>
      </c>
      <c r="H187" s="63">
        <f t="shared" si="301"/>
        <v>0</v>
      </c>
      <c r="I187" s="63">
        <f t="shared" si="301"/>
        <v>0</v>
      </c>
      <c r="J187" s="63">
        <f t="shared" si="301"/>
        <v>0</v>
      </c>
      <c r="K187" s="63">
        <f t="shared" si="301"/>
        <v>0</v>
      </c>
      <c r="L187" s="63">
        <f t="shared" si="301"/>
        <v>0</v>
      </c>
      <c r="M187" s="63">
        <f t="shared" si="301"/>
        <v>0</v>
      </c>
      <c r="N187" s="63">
        <f t="shared" si="301"/>
        <v>0</v>
      </c>
      <c r="O187" s="63">
        <f t="shared" si="301"/>
        <v>0</v>
      </c>
      <c r="P187" s="63">
        <f t="shared" si="302"/>
        <v>0</v>
      </c>
      <c r="Q187" s="63">
        <f t="shared" si="302"/>
        <v>0</v>
      </c>
      <c r="R187" s="63">
        <f t="shared" si="302"/>
        <v>0</v>
      </c>
      <c r="S187" s="63">
        <f t="shared" si="302"/>
        <v>0</v>
      </c>
      <c r="T187" s="63">
        <f t="shared" si="302"/>
        <v>0</v>
      </c>
      <c r="U187" s="63">
        <f t="shared" si="302"/>
        <v>0</v>
      </c>
      <c r="V187" s="63">
        <f t="shared" si="302"/>
        <v>0</v>
      </c>
      <c r="W187" s="63">
        <f t="shared" si="302"/>
        <v>0</v>
      </c>
      <c r="X187" s="63">
        <f t="shared" si="302"/>
        <v>0</v>
      </c>
      <c r="AA187" s="3">
        <f t="shared" si="303"/>
        <v>0</v>
      </c>
    </row>
    <row r="188" spans="1:27" x14ac:dyDescent="0.25">
      <c r="A188" s="8">
        <f t="shared" ref="A188:A195" si="305">+A187+1</f>
        <v>144</v>
      </c>
      <c r="B188" s="3" t="str">
        <f t="shared" si="304"/>
        <v xml:space="preserve">    Energy</v>
      </c>
      <c r="C188" s="34" t="s">
        <v>369</v>
      </c>
      <c r="E188" s="63">
        <f>'Class Plant - Elec'!$I$59+'Class Plant - PRP'!$I$59</f>
        <v>0</v>
      </c>
      <c r="F188" s="63">
        <f t="shared" si="301"/>
        <v>0</v>
      </c>
      <c r="G188" s="63">
        <f t="shared" si="301"/>
        <v>0</v>
      </c>
      <c r="H188" s="63">
        <f t="shared" si="301"/>
        <v>0</v>
      </c>
      <c r="I188" s="63">
        <f t="shared" si="301"/>
        <v>0</v>
      </c>
      <c r="J188" s="63">
        <f t="shared" si="301"/>
        <v>0</v>
      </c>
      <c r="K188" s="63">
        <f t="shared" si="301"/>
        <v>0</v>
      </c>
      <c r="L188" s="63">
        <f t="shared" si="301"/>
        <v>0</v>
      </c>
      <c r="M188" s="63">
        <f t="shared" si="301"/>
        <v>0</v>
      </c>
      <c r="N188" s="63">
        <f t="shared" si="301"/>
        <v>0</v>
      </c>
      <c r="O188" s="63">
        <f t="shared" si="301"/>
        <v>0</v>
      </c>
      <c r="P188" s="63">
        <f t="shared" si="302"/>
        <v>0</v>
      </c>
      <c r="Q188" s="63">
        <f t="shared" si="302"/>
        <v>0</v>
      </c>
      <c r="R188" s="63">
        <f t="shared" si="302"/>
        <v>0</v>
      </c>
      <c r="S188" s="63">
        <f t="shared" si="302"/>
        <v>0</v>
      </c>
      <c r="T188" s="63">
        <f t="shared" si="302"/>
        <v>0</v>
      </c>
      <c r="U188" s="63">
        <f t="shared" si="302"/>
        <v>0</v>
      </c>
      <c r="V188" s="63">
        <f t="shared" si="302"/>
        <v>0</v>
      </c>
      <c r="W188" s="63">
        <f t="shared" si="302"/>
        <v>0</v>
      </c>
      <c r="X188" s="63">
        <f t="shared" si="302"/>
        <v>0</v>
      </c>
      <c r="AA188" s="3">
        <f t="shared" si="303"/>
        <v>0</v>
      </c>
    </row>
    <row r="189" spans="1:27" x14ac:dyDescent="0.25">
      <c r="A189" s="8">
        <f t="shared" si="305"/>
        <v>145</v>
      </c>
      <c r="B189" s="3" t="str">
        <f t="shared" si="304"/>
        <v xml:space="preserve">    Revenue</v>
      </c>
      <c r="C189" s="34" t="s">
        <v>91</v>
      </c>
      <c r="E189" s="63">
        <f>'Class Plant - Elec'!$J$59+'Class Plant - PRP'!$J$59</f>
        <v>0</v>
      </c>
      <c r="F189" s="63">
        <f t="shared" si="301"/>
        <v>0</v>
      </c>
      <c r="G189" s="63">
        <f t="shared" si="301"/>
        <v>0</v>
      </c>
      <c r="H189" s="63">
        <f t="shared" si="301"/>
        <v>0</v>
      </c>
      <c r="I189" s="63">
        <f t="shared" si="301"/>
        <v>0</v>
      </c>
      <c r="J189" s="63">
        <f t="shared" si="301"/>
        <v>0</v>
      </c>
      <c r="K189" s="63">
        <f t="shared" si="301"/>
        <v>0</v>
      </c>
      <c r="L189" s="63">
        <f t="shared" si="301"/>
        <v>0</v>
      </c>
      <c r="M189" s="63">
        <f t="shared" si="301"/>
        <v>0</v>
      </c>
      <c r="N189" s="63">
        <f t="shared" si="301"/>
        <v>0</v>
      </c>
      <c r="O189" s="63">
        <f t="shared" si="301"/>
        <v>0</v>
      </c>
      <c r="P189" s="63">
        <f t="shared" si="302"/>
        <v>0</v>
      </c>
      <c r="Q189" s="63">
        <f t="shared" si="302"/>
        <v>0</v>
      </c>
      <c r="R189" s="63">
        <f t="shared" si="302"/>
        <v>0</v>
      </c>
      <c r="S189" s="63">
        <f t="shared" si="302"/>
        <v>0</v>
      </c>
      <c r="T189" s="63">
        <f t="shared" si="302"/>
        <v>0</v>
      </c>
      <c r="U189" s="63">
        <f t="shared" si="302"/>
        <v>0</v>
      </c>
      <c r="V189" s="63">
        <f t="shared" si="302"/>
        <v>0</v>
      </c>
      <c r="W189" s="63">
        <f t="shared" si="302"/>
        <v>0</v>
      </c>
      <c r="X189" s="63">
        <f t="shared" si="302"/>
        <v>0</v>
      </c>
      <c r="AA189" s="3">
        <f t="shared" si="303"/>
        <v>0</v>
      </c>
    </row>
    <row r="190" spans="1:27" x14ac:dyDescent="0.25">
      <c r="A190" s="8">
        <f t="shared" si="305"/>
        <v>146</v>
      </c>
      <c r="B190" s="3" t="str">
        <f t="shared" si="304"/>
        <v xml:space="preserve">    Lights</v>
      </c>
      <c r="C190" s="34" t="s">
        <v>577</v>
      </c>
      <c r="E190" s="63">
        <f>'Class Plant - Elec'!$K$59+'Class Plant - PRP'!$K$59</f>
        <v>0</v>
      </c>
      <c r="F190" s="63">
        <f t="shared" si="301"/>
        <v>0</v>
      </c>
      <c r="G190" s="63">
        <f t="shared" si="301"/>
        <v>0</v>
      </c>
      <c r="H190" s="63">
        <f t="shared" si="301"/>
        <v>0</v>
      </c>
      <c r="I190" s="63">
        <f t="shared" si="301"/>
        <v>0</v>
      </c>
      <c r="J190" s="63">
        <f t="shared" si="301"/>
        <v>0</v>
      </c>
      <c r="K190" s="63">
        <f t="shared" si="301"/>
        <v>0</v>
      </c>
      <c r="L190" s="63">
        <f t="shared" si="301"/>
        <v>0</v>
      </c>
      <c r="M190" s="63">
        <f t="shared" si="301"/>
        <v>0</v>
      </c>
      <c r="N190" s="63">
        <f t="shared" si="301"/>
        <v>0</v>
      </c>
      <c r="O190" s="63">
        <f t="shared" si="301"/>
        <v>0</v>
      </c>
      <c r="P190" s="63">
        <f t="shared" si="302"/>
        <v>0</v>
      </c>
      <c r="Q190" s="63">
        <f t="shared" si="302"/>
        <v>0</v>
      </c>
      <c r="R190" s="63">
        <f t="shared" si="302"/>
        <v>0</v>
      </c>
      <c r="S190" s="63">
        <f t="shared" si="302"/>
        <v>0</v>
      </c>
      <c r="T190" s="63">
        <f t="shared" si="302"/>
        <v>0</v>
      </c>
      <c r="U190" s="63">
        <f t="shared" si="302"/>
        <v>0</v>
      </c>
      <c r="V190" s="63">
        <f t="shared" si="302"/>
        <v>0</v>
      </c>
      <c r="W190" s="63">
        <f t="shared" si="302"/>
        <v>0</v>
      </c>
      <c r="X190" s="63">
        <f t="shared" si="302"/>
        <v>0</v>
      </c>
      <c r="AA190" s="3">
        <f t="shared" si="303"/>
        <v>0</v>
      </c>
    </row>
    <row r="191" spans="1:27" x14ac:dyDescent="0.25">
      <c r="A191" s="8">
        <f t="shared" si="305"/>
        <v>147</v>
      </c>
      <c r="B191" s="3" t="str">
        <f t="shared" si="304"/>
        <v xml:space="preserve">    na</v>
      </c>
      <c r="C191" s="34" t="s">
        <v>373</v>
      </c>
      <c r="E191" s="63">
        <f>'Class Plant - Elec'!$L$59+'Class Plant - PRP'!$L$59</f>
        <v>0</v>
      </c>
      <c r="F191" s="63">
        <f t="shared" si="301"/>
        <v>0</v>
      </c>
      <c r="G191" s="63">
        <f t="shared" si="301"/>
        <v>0</v>
      </c>
      <c r="H191" s="63">
        <f t="shared" si="301"/>
        <v>0</v>
      </c>
      <c r="I191" s="63">
        <f t="shared" si="301"/>
        <v>0</v>
      </c>
      <c r="J191" s="63">
        <f t="shared" si="301"/>
        <v>0</v>
      </c>
      <c r="K191" s="63">
        <f t="shared" si="301"/>
        <v>0</v>
      </c>
      <c r="L191" s="63">
        <f t="shared" si="301"/>
        <v>0</v>
      </c>
      <c r="M191" s="63">
        <f t="shared" si="301"/>
        <v>0</v>
      </c>
      <c r="N191" s="63">
        <f t="shared" si="301"/>
        <v>0</v>
      </c>
      <c r="O191" s="63">
        <f t="shared" si="301"/>
        <v>0</v>
      </c>
      <c r="P191" s="63">
        <f t="shared" si="302"/>
        <v>0</v>
      </c>
      <c r="Q191" s="63">
        <f t="shared" si="302"/>
        <v>0</v>
      </c>
      <c r="R191" s="63">
        <f t="shared" si="302"/>
        <v>0</v>
      </c>
      <c r="S191" s="63">
        <f t="shared" si="302"/>
        <v>0</v>
      </c>
      <c r="T191" s="63">
        <f t="shared" si="302"/>
        <v>0</v>
      </c>
      <c r="U191" s="63">
        <f t="shared" si="302"/>
        <v>0</v>
      </c>
      <c r="V191" s="63">
        <f t="shared" si="302"/>
        <v>0</v>
      </c>
      <c r="W191" s="63">
        <f t="shared" si="302"/>
        <v>0</v>
      </c>
      <c r="X191" s="63">
        <f t="shared" si="302"/>
        <v>0</v>
      </c>
      <c r="AA191" s="3">
        <f t="shared" si="303"/>
        <v>0</v>
      </c>
    </row>
    <row r="192" spans="1:27" x14ac:dyDescent="0.25">
      <c r="A192" s="8">
        <f t="shared" si="305"/>
        <v>148</v>
      </c>
      <c r="B192" s="3" t="str">
        <f t="shared" si="304"/>
        <v xml:space="preserve">    na</v>
      </c>
      <c r="C192" s="34" t="s">
        <v>373</v>
      </c>
      <c r="E192" s="63">
        <f>'Class Plant - Elec'!$M$59+'Class Plant - PRP'!$M$59</f>
        <v>0</v>
      </c>
      <c r="F192" s="63">
        <f t="shared" si="301"/>
        <v>0</v>
      </c>
      <c r="G192" s="63">
        <f t="shared" si="301"/>
        <v>0</v>
      </c>
      <c r="H192" s="63">
        <f t="shared" si="301"/>
        <v>0</v>
      </c>
      <c r="I192" s="63">
        <f t="shared" si="301"/>
        <v>0</v>
      </c>
      <c r="J192" s="63">
        <f t="shared" si="301"/>
        <v>0</v>
      </c>
      <c r="K192" s="63">
        <f t="shared" si="301"/>
        <v>0</v>
      </c>
      <c r="L192" s="63">
        <f t="shared" si="301"/>
        <v>0</v>
      </c>
      <c r="M192" s="63">
        <f t="shared" si="301"/>
        <v>0</v>
      </c>
      <c r="N192" s="63">
        <f t="shared" si="301"/>
        <v>0</v>
      </c>
      <c r="O192" s="63">
        <f t="shared" si="301"/>
        <v>0</v>
      </c>
      <c r="P192" s="63">
        <f t="shared" si="302"/>
        <v>0</v>
      </c>
      <c r="Q192" s="63">
        <f t="shared" si="302"/>
        <v>0</v>
      </c>
      <c r="R192" s="63">
        <f t="shared" si="302"/>
        <v>0</v>
      </c>
      <c r="S192" s="63">
        <f t="shared" si="302"/>
        <v>0</v>
      </c>
      <c r="T192" s="63">
        <f t="shared" si="302"/>
        <v>0</v>
      </c>
      <c r="U192" s="63">
        <f t="shared" si="302"/>
        <v>0</v>
      </c>
      <c r="V192" s="63">
        <f t="shared" si="302"/>
        <v>0</v>
      </c>
      <c r="W192" s="63">
        <f t="shared" si="302"/>
        <v>0</v>
      </c>
      <c r="X192" s="63">
        <f t="shared" si="302"/>
        <v>0</v>
      </c>
      <c r="AA192" s="3">
        <f t="shared" si="303"/>
        <v>0</v>
      </c>
    </row>
    <row r="193" spans="1:27" x14ac:dyDescent="0.25">
      <c r="A193" s="8">
        <f t="shared" si="305"/>
        <v>149</v>
      </c>
      <c r="B193" s="3" t="str">
        <f t="shared" si="304"/>
        <v xml:space="preserve">    na</v>
      </c>
      <c r="C193" s="34" t="s">
        <v>373</v>
      </c>
      <c r="E193" s="63">
        <f>'Class Plant - Elec'!$N$59+'Class Plant - PRP'!$N$59</f>
        <v>0</v>
      </c>
      <c r="F193" s="63">
        <f t="shared" si="301"/>
        <v>0</v>
      </c>
      <c r="G193" s="63">
        <f t="shared" si="301"/>
        <v>0</v>
      </c>
      <c r="H193" s="63">
        <f t="shared" si="301"/>
        <v>0</v>
      </c>
      <c r="I193" s="63">
        <f t="shared" si="301"/>
        <v>0</v>
      </c>
      <c r="J193" s="63">
        <f t="shared" si="301"/>
        <v>0</v>
      </c>
      <c r="K193" s="63">
        <f t="shared" si="301"/>
        <v>0</v>
      </c>
      <c r="L193" s="63">
        <f t="shared" si="301"/>
        <v>0</v>
      </c>
      <c r="M193" s="63">
        <f t="shared" si="301"/>
        <v>0</v>
      </c>
      <c r="N193" s="63">
        <f t="shared" si="301"/>
        <v>0</v>
      </c>
      <c r="O193" s="63">
        <f t="shared" si="301"/>
        <v>0</v>
      </c>
      <c r="P193" s="63">
        <f t="shared" si="302"/>
        <v>0</v>
      </c>
      <c r="Q193" s="63">
        <f t="shared" si="302"/>
        <v>0</v>
      </c>
      <c r="R193" s="63">
        <f t="shared" si="302"/>
        <v>0</v>
      </c>
      <c r="S193" s="63">
        <f t="shared" si="302"/>
        <v>0</v>
      </c>
      <c r="T193" s="63">
        <f t="shared" si="302"/>
        <v>0</v>
      </c>
      <c r="U193" s="63">
        <f t="shared" si="302"/>
        <v>0</v>
      </c>
      <c r="V193" s="63">
        <f t="shared" si="302"/>
        <v>0</v>
      </c>
      <c r="W193" s="63">
        <f t="shared" si="302"/>
        <v>0</v>
      </c>
      <c r="X193" s="63">
        <f t="shared" si="302"/>
        <v>0</v>
      </c>
      <c r="AA193" s="3">
        <f t="shared" si="303"/>
        <v>0</v>
      </c>
    </row>
    <row r="194" spans="1:27" x14ac:dyDescent="0.25">
      <c r="A194" s="8">
        <f t="shared" si="305"/>
        <v>150</v>
      </c>
      <c r="B194" s="3" t="str">
        <f t="shared" si="304"/>
        <v xml:space="preserve">    na</v>
      </c>
      <c r="C194" s="34" t="s">
        <v>373</v>
      </c>
      <c r="E194" s="69">
        <f>'Class Plant - Elec'!$O$59+'Class Plant - PRP'!$O$59</f>
        <v>0</v>
      </c>
      <c r="F194" s="69">
        <f t="shared" si="301"/>
        <v>0</v>
      </c>
      <c r="G194" s="69">
        <f t="shared" si="301"/>
        <v>0</v>
      </c>
      <c r="H194" s="69">
        <f t="shared" si="301"/>
        <v>0</v>
      </c>
      <c r="I194" s="69">
        <f t="shared" si="301"/>
        <v>0</v>
      </c>
      <c r="J194" s="69">
        <f t="shared" si="301"/>
        <v>0</v>
      </c>
      <c r="K194" s="69">
        <f t="shared" si="301"/>
        <v>0</v>
      </c>
      <c r="L194" s="69">
        <f t="shared" si="301"/>
        <v>0</v>
      </c>
      <c r="M194" s="69">
        <f t="shared" si="301"/>
        <v>0</v>
      </c>
      <c r="N194" s="69">
        <f t="shared" si="301"/>
        <v>0</v>
      </c>
      <c r="O194" s="69">
        <f t="shared" si="301"/>
        <v>0</v>
      </c>
      <c r="P194" s="69">
        <f t="shared" si="302"/>
        <v>0</v>
      </c>
      <c r="Q194" s="69">
        <f t="shared" si="302"/>
        <v>0</v>
      </c>
      <c r="R194" s="69">
        <f t="shared" si="302"/>
        <v>0</v>
      </c>
      <c r="S194" s="69">
        <f t="shared" si="302"/>
        <v>0</v>
      </c>
      <c r="T194" s="69">
        <f t="shared" si="302"/>
        <v>0</v>
      </c>
      <c r="U194" s="69">
        <f t="shared" si="302"/>
        <v>0</v>
      </c>
      <c r="V194" s="69">
        <f t="shared" si="302"/>
        <v>0</v>
      </c>
      <c r="W194" s="69">
        <f t="shared" si="302"/>
        <v>0</v>
      </c>
      <c r="X194" s="69">
        <f t="shared" si="302"/>
        <v>0</v>
      </c>
      <c r="AA194" s="3">
        <f t="shared" si="303"/>
        <v>0</v>
      </c>
    </row>
    <row r="195" spans="1:27" x14ac:dyDescent="0.25">
      <c r="A195" s="8">
        <f t="shared" si="305"/>
        <v>151</v>
      </c>
      <c r="E195" s="63">
        <f>SUM(E186:E194)</f>
        <v>23489723.060000002</v>
      </c>
      <c r="F195" s="63">
        <f t="shared" ref="F195" si="306">SUM(F186:F194)</f>
        <v>9750239.1382188909</v>
      </c>
      <c r="G195" s="63">
        <f t="shared" ref="G195" si="307">SUM(G186:G194)</f>
        <v>5857751.2836832954</v>
      </c>
      <c r="H195" s="63">
        <f t="shared" ref="H195" si="308">SUM(H186:H194)</f>
        <v>7090061.8283047508</v>
      </c>
      <c r="I195" s="63">
        <f t="shared" ref="I195" si="309">SUM(I186:I194)</f>
        <v>536120.18721878063</v>
      </c>
      <c r="J195" s="63">
        <f t="shared" ref="J195" si="310">SUM(J186:J194)</f>
        <v>99565.177626344972</v>
      </c>
      <c r="K195" s="63">
        <f t="shared" ref="K195" si="311">SUM(K186:K194)</f>
        <v>53612.018721878063</v>
      </c>
      <c r="L195" s="63">
        <f t="shared" ref="L195" si="312">SUM(L186:L194)</f>
        <v>7658.8598174111512</v>
      </c>
      <c r="M195" s="63">
        <f t="shared" ref="M195" si="313">SUM(M186:M194)</f>
        <v>84247.457991522664</v>
      </c>
      <c r="N195" s="63">
        <f t="shared" ref="N195" si="314">SUM(N186:N194)</f>
        <v>7658.8598174111512</v>
      </c>
      <c r="O195" s="63">
        <f t="shared" ref="O195" si="315">SUM(O186:O194)</f>
        <v>2808.2485997174226</v>
      </c>
      <c r="P195" s="63">
        <f t="shared" ref="P195" si="316">SUM(P186:P194)</f>
        <v>0</v>
      </c>
      <c r="Q195" s="63">
        <f t="shared" ref="Q195" si="317">SUM(Q186:Q194)</f>
        <v>0</v>
      </c>
      <c r="R195" s="63">
        <f t="shared" ref="R195" si="318">SUM(R186:R194)</f>
        <v>0</v>
      </c>
      <c r="S195" s="63">
        <f t="shared" ref="S195" si="319">SUM(S186:S194)</f>
        <v>0</v>
      </c>
      <c r="T195" s="63">
        <f t="shared" ref="T195" si="320">SUM(T186:T194)</f>
        <v>0</v>
      </c>
      <c r="U195" s="63">
        <f t="shared" ref="U195" si="321">SUM(U186:U194)</f>
        <v>0</v>
      </c>
      <c r="V195" s="63">
        <f t="shared" ref="V195" si="322">SUM(V186:V194)</f>
        <v>0</v>
      </c>
      <c r="W195" s="63">
        <f t="shared" ref="W195" si="323">SUM(W186:W194)</f>
        <v>0</v>
      </c>
      <c r="X195" s="63">
        <f t="shared" ref="X195" si="324">SUM(X186:X194)</f>
        <v>0</v>
      </c>
      <c r="AA195" s="3">
        <f t="shared" si="303"/>
        <v>0</v>
      </c>
    </row>
    <row r="196" spans="1:27" x14ac:dyDescent="0.25">
      <c r="A196" s="8"/>
    </row>
    <row r="197" spans="1:27" x14ac:dyDescent="0.25">
      <c r="A197" s="8"/>
      <c r="B197" s="3" t="s">
        <v>409</v>
      </c>
    </row>
    <row r="198" spans="1:27" x14ac:dyDescent="0.25">
      <c r="A198" s="8">
        <f>+A195+1</f>
        <v>152</v>
      </c>
      <c r="B198" s="3" t="str">
        <f>B186</f>
        <v xml:space="preserve">    Consumer</v>
      </c>
      <c r="C198" s="34" t="s">
        <v>373</v>
      </c>
      <c r="E198" s="63">
        <f>'Class Plant - Elec'!$G$60+'Class Plant - PRP'!$G$60</f>
        <v>0</v>
      </c>
      <c r="F198" s="63">
        <f t="shared" ref="F198:O206" si="325">IFERROR($E198*VLOOKUP($C198,ALLOCATORS,F$1,FALSE),0)</f>
        <v>0</v>
      </c>
      <c r="G198" s="63">
        <f t="shared" si="325"/>
        <v>0</v>
      </c>
      <c r="H198" s="63">
        <f t="shared" si="325"/>
        <v>0</v>
      </c>
      <c r="I198" s="63">
        <f t="shared" si="325"/>
        <v>0</v>
      </c>
      <c r="J198" s="63">
        <f t="shared" si="325"/>
        <v>0</v>
      </c>
      <c r="K198" s="63">
        <f t="shared" si="325"/>
        <v>0</v>
      </c>
      <c r="L198" s="63">
        <f t="shared" si="325"/>
        <v>0</v>
      </c>
      <c r="M198" s="63">
        <f t="shared" si="325"/>
        <v>0</v>
      </c>
      <c r="N198" s="63">
        <f t="shared" si="325"/>
        <v>0</v>
      </c>
      <c r="O198" s="63">
        <f t="shared" si="325"/>
        <v>0</v>
      </c>
      <c r="P198" s="63">
        <f t="shared" ref="P198:X206" si="326">IFERROR($E198*VLOOKUP($C198,ALLOCATORS,P$1,FALSE),0)</f>
        <v>0</v>
      </c>
      <c r="Q198" s="63">
        <f t="shared" si="326"/>
        <v>0</v>
      </c>
      <c r="R198" s="63">
        <f t="shared" si="326"/>
        <v>0</v>
      </c>
      <c r="S198" s="63">
        <f t="shared" si="326"/>
        <v>0</v>
      </c>
      <c r="T198" s="63">
        <f t="shared" si="326"/>
        <v>0</v>
      </c>
      <c r="U198" s="63">
        <f t="shared" si="326"/>
        <v>0</v>
      </c>
      <c r="V198" s="63">
        <f t="shared" si="326"/>
        <v>0</v>
      </c>
      <c r="W198" s="63">
        <f t="shared" si="326"/>
        <v>0</v>
      </c>
      <c r="X198" s="63">
        <f t="shared" si="326"/>
        <v>0</v>
      </c>
      <c r="AA198" s="3">
        <f t="shared" ref="AA198:AA207" si="327">IF(ROUND(SUM(F198:X198)-E198,0)=0,0,1)</f>
        <v>0</v>
      </c>
    </row>
    <row r="199" spans="1:27" x14ac:dyDescent="0.25">
      <c r="A199" s="8">
        <f>+A198+1</f>
        <v>153</v>
      </c>
      <c r="B199" s="3" t="str">
        <f t="shared" ref="B199:B206" si="328">B187</f>
        <v xml:space="preserve">    Demand</v>
      </c>
      <c r="C199" s="34" t="s">
        <v>551</v>
      </c>
      <c r="E199" s="63">
        <f>'Class Plant - Elec'!$H$60+'Class Plant - PRP'!$H$60</f>
        <v>0</v>
      </c>
      <c r="F199" s="63">
        <f t="shared" si="325"/>
        <v>0</v>
      </c>
      <c r="G199" s="63">
        <f t="shared" si="325"/>
        <v>0</v>
      </c>
      <c r="H199" s="63">
        <f t="shared" si="325"/>
        <v>0</v>
      </c>
      <c r="I199" s="63">
        <f t="shared" si="325"/>
        <v>0</v>
      </c>
      <c r="J199" s="63">
        <f t="shared" si="325"/>
        <v>0</v>
      </c>
      <c r="K199" s="63">
        <f t="shared" si="325"/>
        <v>0</v>
      </c>
      <c r="L199" s="63">
        <f t="shared" si="325"/>
        <v>0</v>
      </c>
      <c r="M199" s="63">
        <f t="shared" si="325"/>
        <v>0</v>
      </c>
      <c r="N199" s="63">
        <f t="shared" si="325"/>
        <v>0</v>
      </c>
      <c r="O199" s="63">
        <f t="shared" si="325"/>
        <v>0</v>
      </c>
      <c r="P199" s="63">
        <f t="shared" si="326"/>
        <v>0</v>
      </c>
      <c r="Q199" s="63">
        <f t="shared" si="326"/>
        <v>0</v>
      </c>
      <c r="R199" s="63">
        <f t="shared" si="326"/>
        <v>0</v>
      </c>
      <c r="S199" s="63">
        <f t="shared" si="326"/>
        <v>0</v>
      </c>
      <c r="T199" s="63">
        <f t="shared" si="326"/>
        <v>0</v>
      </c>
      <c r="U199" s="63">
        <f t="shared" si="326"/>
        <v>0</v>
      </c>
      <c r="V199" s="63">
        <f t="shared" si="326"/>
        <v>0</v>
      </c>
      <c r="W199" s="63">
        <f t="shared" si="326"/>
        <v>0</v>
      </c>
      <c r="X199" s="63">
        <f t="shared" si="326"/>
        <v>0</v>
      </c>
      <c r="AA199" s="3">
        <f t="shared" si="327"/>
        <v>0</v>
      </c>
    </row>
    <row r="200" spans="1:27" x14ac:dyDescent="0.25">
      <c r="A200" s="8">
        <f t="shared" ref="A200:A207" si="329">+A199+1</f>
        <v>154</v>
      </c>
      <c r="B200" s="3" t="str">
        <f t="shared" si="328"/>
        <v xml:space="preserve">    Energy</v>
      </c>
      <c r="C200" s="34" t="s">
        <v>369</v>
      </c>
      <c r="E200" s="63">
        <f>'Class Plant - Elec'!$I$60+'Class Plant - PRP'!$I$60</f>
        <v>0</v>
      </c>
      <c r="F200" s="63">
        <f t="shared" si="325"/>
        <v>0</v>
      </c>
      <c r="G200" s="63">
        <f t="shared" si="325"/>
        <v>0</v>
      </c>
      <c r="H200" s="63">
        <f t="shared" si="325"/>
        <v>0</v>
      </c>
      <c r="I200" s="63">
        <f t="shared" si="325"/>
        <v>0</v>
      </c>
      <c r="J200" s="63">
        <f t="shared" si="325"/>
        <v>0</v>
      </c>
      <c r="K200" s="63">
        <f t="shared" si="325"/>
        <v>0</v>
      </c>
      <c r="L200" s="63">
        <f t="shared" si="325"/>
        <v>0</v>
      </c>
      <c r="M200" s="63">
        <f t="shared" si="325"/>
        <v>0</v>
      </c>
      <c r="N200" s="63">
        <f t="shared" si="325"/>
        <v>0</v>
      </c>
      <c r="O200" s="63">
        <f t="shared" si="325"/>
        <v>0</v>
      </c>
      <c r="P200" s="63">
        <f t="shared" si="326"/>
        <v>0</v>
      </c>
      <c r="Q200" s="63">
        <f t="shared" si="326"/>
        <v>0</v>
      </c>
      <c r="R200" s="63">
        <f t="shared" si="326"/>
        <v>0</v>
      </c>
      <c r="S200" s="63">
        <f t="shared" si="326"/>
        <v>0</v>
      </c>
      <c r="T200" s="63">
        <f t="shared" si="326"/>
        <v>0</v>
      </c>
      <c r="U200" s="63">
        <f t="shared" si="326"/>
        <v>0</v>
      </c>
      <c r="V200" s="63">
        <f t="shared" si="326"/>
        <v>0</v>
      </c>
      <c r="W200" s="63">
        <f t="shared" si="326"/>
        <v>0</v>
      </c>
      <c r="X200" s="63">
        <f t="shared" si="326"/>
        <v>0</v>
      </c>
      <c r="AA200" s="3">
        <f t="shared" si="327"/>
        <v>0</v>
      </c>
    </row>
    <row r="201" spans="1:27" x14ac:dyDescent="0.25">
      <c r="A201" s="8">
        <f t="shared" si="329"/>
        <v>155</v>
      </c>
      <c r="B201" s="3" t="str">
        <f t="shared" si="328"/>
        <v xml:space="preserve">    Revenue</v>
      </c>
      <c r="C201" s="34" t="s">
        <v>91</v>
      </c>
      <c r="E201" s="63">
        <f>'Class Plant - Elec'!$J$60+'Class Plant - PRP'!$J$60</f>
        <v>0</v>
      </c>
      <c r="F201" s="63">
        <f t="shared" si="325"/>
        <v>0</v>
      </c>
      <c r="G201" s="63">
        <f t="shared" si="325"/>
        <v>0</v>
      </c>
      <c r="H201" s="63">
        <f t="shared" si="325"/>
        <v>0</v>
      </c>
      <c r="I201" s="63">
        <f t="shared" si="325"/>
        <v>0</v>
      </c>
      <c r="J201" s="63">
        <f t="shared" si="325"/>
        <v>0</v>
      </c>
      <c r="K201" s="63">
        <f t="shared" si="325"/>
        <v>0</v>
      </c>
      <c r="L201" s="63">
        <f t="shared" si="325"/>
        <v>0</v>
      </c>
      <c r="M201" s="63">
        <f t="shared" si="325"/>
        <v>0</v>
      </c>
      <c r="N201" s="63">
        <f t="shared" si="325"/>
        <v>0</v>
      </c>
      <c r="O201" s="63">
        <f t="shared" si="325"/>
        <v>0</v>
      </c>
      <c r="P201" s="63">
        <f t="shared" si="326"/>
        <v>0</v>
      </c>
      <c r="Q201" s="63">
        <f t="shared" si="326"/>
        <v>0</v>
      </c>
      <c r="R201" s="63">
        <f t="shared" si="326"/>
        <v>0</v>
      </c>
      <c r="S201" s="63">
        <f t="shared" si="326"/>
        <v>0</v>
      </c>
      <c r="T201" s="63">
        <f t="shared" si="326"/>
        <v>0</v>
      </c>
      <c r="U201" s="63">
        <f t="shared" si="326"/>
        <v>0</v>
      </c>
      <c r="V201" s="63">
        <f t="shared" si="326"/>
        <v>0</v>
      </c>
      <c r="W201" s="63">
        <f t="shared" si="326"/>
        <v>0</v>
      </c>
      <c r="X201" s="63">
        <f t="shared" si="326"/>
        <v>0</v>
      </c>
      <c r="AA201" s="3">
        <f t="shared" si="327"/>
        <v>0</v>
      </c>
    </row>
    <row r="202" spans="1:27" x14ac:dyDescent="0.25">
      <c r="A202" s="8">
        <f t="shared" si="329"/>
        <v>156</v>
      </c>
      <c r="B202" s="3" t="str">
        <f t="shared" si="328"/>
        <v xml:space="preserve">    Lights</v>
      </c>
      <c r="C202" s="34" t="s">
        <v>577</v>
      </c>
      <c r="E202" s="63">
        <f>'Class Plant - Elec'!$K$60+'Class Plant - PRP'!$K$60</f>
        <v>0</v>
      </c>
      <c r="F202" s="63">
        <f t="shared" si="325"/>
        <v>0</v>
      </c>
      <c r="G202" s="63">
        <f t="shared" si="325"/>
        <v>0</v>
      </c>
      <c r="H202" s="63">
        <f t="shared" si="325"/>
        <v>0</v>
      </c>
      <c r="I202" s="63">
        <f t="shared" si="325"/>
        <v>0</v>
      </c>
      <c r="J202" s="63">
        <f t="shared" si="325"/>
        <v>0</v>
      </c>
      <c r="K202" s="63">
        <f t="shared" si="325"/>
        <v>0</v>
      </c>
      <c r="L202" s="63">
        <f t="shared" si="325"/>
        <v>0</v>
      </c>
      <c r="M202" s="63">
        <f t="shared" si="325"/>
        <v>0</v>
      </c>
      <c r="N202" s="63">
        <f t="shared" si="325"/>
        <v>0</v>
      </c>
      <c r="O202" s="63">
        <f t="shared" si="325"/>
        <v>0</v>
      </c>
      <c r="P202" s="63">
        <f t="shared" si="326"/>
        <v>0</v>
      </c>
      <c r="Q202" s="63">
        <f t="shared" si="326"/>
        <v>0</v>
      </c>
      <c r="R202" s="63">
        <f t="shared" si="326"/>
        <v>0</v>
      </c>
      <c r="S202" s="63">
        <f t="shared" si="326"/>
        <v>0</v>
      </c>
      <c r="T202" s="63">
        <f t="shared" si="326"/>
        <v>0</v>
      </c>
      <c r="U202" s="63">
        <f t="shared" si="326"/>
        <v>0</v>
      </c>
      <c r="V202" s="63">
        <f t="shared" si="326"/>
        <v>0</v>
      </c>
      <c r="W202" s="63">
        <f t="shared" si="326"/>
        <v>0</v>
      </c>
      <c r="X202" s="63">
        <f t="shared" si="326"/>
        <v>0</v>
      </c>
      <c r="AA202" s="3">
        <f t="shared" si="327"/>
        <v>0</v>
      </c>
    </row>
    <row r="203" spans="1:27" x14ac:dyDescent="0.25">
      <c r="A203" s="8">
        <f t="shared" si="329"/>
        <v>157</v>
      </c>
      <c r="B203" s="3" t="str">
        <f t="shared" si="328"/>
        <v xml:space="preserve">    na</v>
      </c>
      <c r="C203" s="34" t="s">
        <v>373</v>
      </c>
      <c r="E203" s="63">
        <f>'Class Plant - Elec'!$L$60+'Class Plant - PRP'!$L$60</f>
        <v>0</v>
      </c>
      <c r="F203" s="63">
        <f t="shared" si="325"/>
        <v>0</v>
      </c>
      <c r="G203" s="63">
        <f t="shared" si="325"/>
        <v>0</v>
      </c>
      <c r="H203" s="63">
        <f t="shared" si="325"/>
        <v>0</v>
      </c>
      <c r="I203" s="63">
        <f t="shared" si="325"/>
        <v>0</v>
      </c>
      <c r="J203" s="63">
        <f t="shared" si="325"/>
        <v>0</v>
      </c>
      <c r="K203" s="63">
        <f t="shared" si="325"/>
        <v>0</v>
      </c>
      <c r="L203" s="63">
        <f t="shared" si="325"/>
        <v>0</v>
      </c>
      <c r="M203" s="63">
        <f t="shared" si="325"/>
        <v>0</v>
      </c>
      <c r="N203" s="63">
        <f t="shared" si="325"/>
        <v>0</v>
      </c>
      <c r="O203" s="63">
        <f t="shared" si="325"/>
        <v>0</v>
      </c>
      <c r="P203" s="63">
        <f t="shared" si="326"/>
        <v>0</v>
      </c>
      <c r="Q203" s="63">
        <f t="shared" si="326"/>
        <v>0</v>
      </c>
      <c r="R203" s="63">
        <f t="shared" si="326"/>
        <v>0</v>
      </c>
      <c r="S203" s="63">
        <f t="shared" si="326"/>
        <v>0</v>
      </c>
      <c r="T203" s="63">
        <f t="shared" si="326"/>
        <v>0</v>
      </c>
      <c r="U203" s="63">
        <f t="shared" si="326"/>
        <v>0</v>
      </c>
      <c r="V203" s="63">
        <f t="shared" si="326"/>
        <v>0</v>
      </c>
      <c r="W203" s="63">
        <f t="shared" si="326"/>
        <v>0</v>
      </c>
      <c r="X203" s="63">
        <f t="shared" si="326"/>
        <v>0</v>
      </c>
      <c r="AA203" s="3">
        <f t="shared" si="327"/>
        <v>0</v>
      </c>
    </row>
    <row r="204" spans="1:27" x14ac:dyDescent="0.25">
      <c r="A204" s="8">
        <f t="shared" si="329"/>
        <v>158</v>
      </c>
      <c r="B204" s="3" t="str">
        <f t="shared" si="328"/>
        <v xml:space="preserve">    na</v>
      </c>
      <c r="C204" s="34" t="s">
        <v>373</v>
      </c>
      <c r="E204" s="63">
        <f>'Class Plant - Elec'!$M$60+'Class Plant - PRP'!$M$60</f>
        <v>0</v>
      </c>
      <c r="F204" s="63">
        <f t="shared" si="325"/>
        <v>0</v>
      </c>
      <c r="G204" s="63">
        <f t="shared" si="325"/>
        <v>0</v>
      </c>
      <c r="H204" s="63">
        <f t="shared" si="325"/>
        <v>0</v>
      </c>
      <c r="I204" s="63">
        <f t="shared" si="325"/>
        <v>0</v>
      </c>
      <c r="J204" s="63">
        <f t="shared" si="325"/>
        <v>0</v>
      </c>
      <c r="K204" s="63">
        <f t="shared" si="325"/>
        <v>0</v>
      </c>
      <c r="L204" s="63">
        <f t="shared" si="325"/>
        <v>0</v>
      </c>
      <c r="M204" s="63">
        <f t="shared" si="325"/>
        <v>0</v>
      </c>
      <c r="N204" s="63">
        <f t="shared" si="325"/>
        <v>0</v>
      </c>
      <c r="O204" s="63">
        <f t="shared" si="325"/>
        <v>0</v>
      </c>
      <c r="P204" s="63">
        <f t="shared" si="326"/>
        <v>0</v>
      </c>
      <c r="Q204" s="63">
        <f t="shared" si="326"/>
        <v>0</v>
      </c>
      <c r="R204" s="63">
        <f t="shared" si="326"/>
        <v>0</v>
      </c>
      <c r="S204" s="63">
        <f t="shared" si="326"/>
        <v>0</v>
      </c>
      <c r="T204" s="63">
        <f t="shared" si="326"/>
        <v>0</v>
      </c>
      <c r="U204" s="63">
        <f t="shared" si="326"/>
        <v>0</v>
      </c>
      <c r="V204" s="63">
        <f t="shared" si="326"/>
        <v>0</v>
      </c>
      <c r="W204" s="63">
        <f t="shared" si="326"/>
        <v>0</v>
      </c>
      <c r="X204" s="63">
        <f t="shared" si="326"/>
        <v>0</v>
      </c>
      <c r="AA204" s="3">
        <f t="shared" si="327"/>
        <v>0</v>
      </c>
    </row>
    <row r="205" spans="1:27" x14ac:dyDescent="0.25">
      <c r="A205" s="8">
        <f t="shared" si="329"/>
        <v>159</v>
      </c>
      <c r="B205" s="3" t="str">
        <f t="shared" si="328"/>
        <v xml:space="preserve">    na</v>
      </c>
      <c r="C205" s="34" t="s">
        <v>373</v>
      </c>
      <c r="E205" s="63">
        <f>'Class Plant - Elec'!$N$60+'Class Plant - PRP'!$N$60</f>
        <v>0</v>
      </c>
      <c r="F205" s="63">
        <f t="shared" si="325"/>
        <v>0</v>
      </c>
      <c r="G205" s="63">
        <f t="shared" si="325"/>
        <v>0</v>
      </c>
      <c r="H205" s="63">
        <f t="shared" si="325"/>
        <v>0</v>
      </c>
      <c r="I205" s="63">
        <f t="shared" si="325"/>
        <v>0</v>
      </c>
      <c r="J205" s="63">
        <f t="shared" si="325"/>
        <v>0</v>
      </c>
      <c r="K205" s="63">
        <f t="shared" si="325"/>
        <v>0</v>
      </c>
      <c r="L205" s="63">
        <f t="shared" si="325"/>
        <v>0</v>
      </c>
      <c r="M205" s="63">
        <f t="shared" si="325"/>
        <v>0</v>
      </c>
      <c r="N205" s="63">
        <f t="shared" si="325"/>
        <v>0</v>
      </c>
      <c r="O205" s="63">
        <f t="shared" si="325"/>
        <v>0</v>
      </c>
      <c r="P205" s="63">
        <f t="shared" si="326"/>
        <v>0</v>
      </c>
      <c r="Q205" s="63">
        <f t="shared" si="326"/>
        <v>0</v>
      </c>
      <c r="R205" s="63">
        <f t="shared" si="326"/>
        <v>0</v>
      </c>
      <c r="S205" s="63">
        <f t="shared" si="326"/>
        <v>0</v>
      </c>
      <c r="T205" s="63">
        <f t="shared" si="326"/>
        <v>0</v>
      </c>
      <c r="U205" s="63">
        <f t="shared" si="326"/>
        <v>0</v>
      </c>
      <c r="V205" s="63">
        <f t="shared" si="326"/>
        <v>0</v>
      </c>
      <c r="W205" s="63">
        <f t="shared" si="326"/>
        <v>0</v>
      </c>
      <c r="X205" s="63">
        <f t="shared" si="326"/>
        <v>0</v>
      </c>
      <c r="AA205" s="3">
        <f t="shared" si="327"/>
        <v>0</v>
      </c>
    </row>
    <row r="206" spans="1:27" x14ac:dyDescent="0.25">
      <c r="A206" s="8">
        <f t="shared" si="329"/>
        <v>160</v>
      </c>
      <c r="B206" s="3" t="str">
        <f t="shared" si="328"/>
        <v xml:space="preserve">    na</v>
      </c>
      <c r="C206" s="34" t="s">
        <v>373</v>
      </c>
      <c r="E206" s="69">
        <f>'Class Plant - Elec'!$O$60+'Class Plant - PRP'!$O$60</f>
        <v>0</v>
      </c>
      <c r="F206" s="69">
        <f t="shared" si="325"/>
        <v>0</v>
      </c>
      <c r="G206" s="69">
        <f t="shared" si="325"/>
        <v>0</v>
      </c>
      <c r="H206" s="69">
        <f t="shared" si="325"/>
        <v>0</v>
      </c>
      <c r="I206" s="69">
        <f t="shared" si="325"/>
        <v>0</v>
      </c>
      <c r="J206" s="69">
        <f t="shared" si="325"/>
        <v>0</v>
      </c>
      <c r="K206" s="69">
        <f t="shared" si="325"/>
        <v>0</v>
      </c>
      <c r="L206" s="69">
        <f t="shared" si="325"/>
        <v>0</v>
      </c>
      <c r="M206" s="69">
        <f t="shared" si="325"/>
        <v>0</v>
      </c>
      <c r="N206" s="69">
        <f t="shared" si="325"/>
        <v>0</v>
      </c>
      <c r="O206" s="69">
        <f t="shared" si="325"/>
        <v>0</v>
      </c>
      <c r="P206" s="69">
        <f t="shared" si="326"/>
        <v>0</v>
      </c>
      <c r="Q206" s="69">
        <f t="shared" si="326"/>
        <v>0</v>
      </c>
      <c r="R206" s="69">
        <f t="shared" si="326"/>
        <v>0</v>
      </c>
      <c r="S206" s="69">
        <f t="shared" si="326"/>
        <v>0</v>
      </c>
      <c r="T206" s="69">
        <f t="shared" si="326"/>
        <v>0</v>
      </c>
      <c r="U206" s="69">
        <f t="shared" si="326"/>
        <v>0</v>
      </c>
      <c r="V206" s="69">
        <f t="shared" si="326"/>
        <v>0</v>
      </c>
      <c r="W206" s="69">
        <f t="shared" si="326"/>
        <v>0</v>
      </c>
      <c r="X206" s="69">
        <f t="shared" si="326"/>
        <v>0</v>
      </c>
      <c r="AA206" s="3">
        <f t="shared" si="327"/>
        <v>0</v>
      </c>
    </row>
    <row r="207" spans="1:27" x14ac:dyDescent="0.25">
      <c r="A207" s="8">
        <f t="shared" si="329"/>
        <v>161</v>
      </c>
      <c r="E207" s="63">
        <f>SUM(E198:E206)</f>
        <v>0</v>
      </c>
      <c r="F207" s="63">
        <f t="shared" ref="F207" si="330">SUM(F198:F206)</f>
        <v>0</v>
      </c>
      <c r="G207" s="63">
        <f t="shared" ref="G207" si="331">SUM(G198:G206)</f>
        <v>0</v>
      </c>
      <c r="H207" s="63">
        <f t="shared" ref="H207" si="332">SUM(H198:H206)</f>
        <v>0</v>
      </c>
      <c r="I207" s="63">
        <f t="shared" ref="I207" si="333">SUM(I198:I206)</f>
        <v>0</v>
      </c>
      <c r="J207" s="63">
        <f t="shared" ref="J207" si="334">SUM(J198:J206)</f>
        <v>0</v>
      </c>
      <c r="K207" s="63">
        <f t="shared" ref="K207" si="335">SUM(K198:K206)</f>
        <v>0</v>
      </c>
      <c r="L207" s="63">
        <f t="shared" ref="L207" si="336">SUM(L198:L206)</f>
        <v>0</v>
      </c>
      <c r="M207" s="63">
        <f t="shared" ref="M207" si="337">SUM(M198:M206)</f>
        <v>0</v>
      </c>
      <c r="N207" s="63">
        <f t="shared" ref="N207" si="338">SUM(N198:N206)</f>
        <v>0</v>
      </c>
      <c r="O207" s="63">
        <f t="shared" ref="O207" si="339">SUM(O198:O206)</f>
        <v>0</v>
      </c>
      <c r="P207" s="63">
        <f t="shared" ref="P207" si="340">SUM(P198:P206)</f>
        <v>0</v>
      </c>
      <c r="Q207" s="63">
        <f t="shared" ref="Q207" si="341">SUM(Q198:Q206)</f>
        <v>0</v>
      </c>
      <c r="R207" s="63">
        <f t="shared" ref="R207" si="342">SUM(R198:R206)</f>
        <v>0</v>
      </c>
      <c r="S207" s="63">
        <f t="shared" ref="S207" si="343">SUM(S198:S206)</f>
        <v>0</v>
      </c>
      <c r="T207" s="63">
        <f t="shared" ref="T207" si="344">SUM(T198:T206)</f>
        <v>0</v>
      </c>
      <c r="U207" s="63">
        <f t="shared" ref="U207" si="345">SUM(U198:U206)</f>
        <v>0</v>
      </c>
      <c r="V207" s="63">
        <f t="shared" ref="V207" si="346">SUM(V198:V206)</f>
        <v>0</v>
      </c>
      <c r="W207" s="63">
        <f t="shared" ref="W207" si="347">SUM(W198:W206)</f>
        <v>0</v>
      </c>
      <c r="X207" s="63">
        <f t="shared" ref="X207" si="348">SUM(X198:X206)</f>
        <v>0</v>
      </c>
      <c r="AA207" s="3">
        <f t="shared" si="327"/>
        <v>0</v>
      </c>
    </row>
    <row r="208" spans="1:27" x14ac:dyDescent="0.25">
      <c r="A208" s="8"/>
    </row>
    <row r="209" spans="1:27" x14ac:dyDescent="0.25">
      <c r="A209" s="8"/>
      <c r="B209" s="3" t="s">
        <v>410</v>
      </c>
    </row>
    <row r="210" spans="1:27" x14ac:dyDescent="0.25">
      <c r="A210" s="8">
        <f>+A207+1</f>
        <v>162</v>
      </c>
      <c r="B210" s="3" t="str">
        <f>B198</f>
        <v xml:space="preserve">    Consumer</v>
      </c>
      <c r="C210" s="34" t="s">
        <v>373</v>
      </c>
      <c r="E210" s="63">
        <f>'Class Plant - Elec'!$G$61+'Class Plant - PRP'!$G$61</f>
        <v>0</v>
      </c>
      <c r="F210" s="63">
        <f t="shared" ref="F210:O218" si="349">IFERROR($E210*VLOOKUP($C210,ALLOCATORS,F$1,FALSE),0)</f>
        <v>0</v>
      </c>
      <c r="G210" s="63">
        <f t="shared" si="349"/>
        <v>0</v>
      </c>
      <c r="H210" s="63">
        <f t="shared" si="349"/>
        <v>0</v>
      </c>
      <c r="I210" s="63">
        <f t="shared" si="349"/>
        <v>0</v>
      </c>
      <c r="J210" s="63">
        <f t="shared" si="349"/>
        <v>0</v>
      </c>
      <c r="K210" s="63">
        <f t="shared" si="349"/>
        <v>0</v>
      </c>
      <c r="L210" s="63">
        <f t="shared" si="349"/>
        <v>0</v>
      </c>
      <c r="M210" s="63">
        <f t="shared" si="349"/>
        <v>0</v>
      </c>
      <c r="N210" s="63">
        <f t="shared" si="349"/>
        <v>0</v>
      </c>
      <c r="O210" s="63">
        <f t="shared" si="349"/>
        <v>0</v>
      </c>
      <c r="P210" s="63">
        <f t="shared" ref="P210:X218" si="350">IFERROR($E210*VLOOKUP($C210,ALLOCATORS,P$1,FALSE),0)</f>
        <v>0</v>
      </c>
      <c r="Q210" s="63">
        <f t="shared" si="350"/>
        <v>0</v>
      </c>
      <c r="R210" s="63">
        <f t="shared" si="350"/>
        <v>0</v>
      </c>
      <c r="S210" s="63">
        <f t="shared" si="350"/>
        <v>0</v>
      </c>
      <c r="T210" s="63">
        <f t="shared" si="350"/>
        <v>0</v>
      </c>
      <c r="U210" s="63">
        <f t="shared" si="350"/>
        <v>0</v>
      </c>
      <c r="V210" s="63">
        <f t="shared" si="350"/>
        <v>0</v>
      </c>
      <c r="W210" s="63">
        <f t="shared" si="350"/>
        <v>0</v>
      </c>
      <c r="X210" s="63">
        <f t="shared" si="350"/>
        <v>0</v>
      </c>
      <c r="AA210" s="3">
        <f t="shared" ref="AA210:AA219" si="351">IF(ROUND(SUM(F210:X210)-E210,0)=0,0,1)</f>
        <v>0</v>
      </c>
    </row>
    <row r="211" spans="1:27" x14ac:dyDescent="0.25">
      <c r="A211" s="8">
        <f>+A210+1</f>
        <v>163</v>
      </c>
      <c r="B211" s="3" t="str">
        <f t="shared" ref="B211:B218" si="352">B199</f>
        <v xml:space="preserve">    Demand</v>
      </c>
      <c r="C211" s="34" t="s">
        <v>551</v>
      </c>
      <c r="E211" s="63">
        <f>'Class Plant - Elec'!$H$61+'Class Plant - PRP'!$H$61</f>
        <v>0</v>
      </c>
      <c r="F211" s="63">
        <f t="shared" si="349"/>
        <v>0</v>
      </c>
      <c r="G211" s="63">
        <f t="shared" si="349"/>
        <v>0</v>
      </c>
      <c r="H211" s="63">
        <f t="shared" si="349"/>
        <v>0</v>
      </c>
      <c r="I211" s="63">
        <f t="shared" si="349"/>
        <v>0</v>
      </c>
      <c r="J211" s="63">
        <f t="shared" si="349"/>
        <v>0</v>
      </c>
      <c r="K211" s="63">
        <f t="shared" si="349"/>
        <v>0</v>
      </c>
      <c r="L211" s="63">
        <f t="shared" si="349"/>
        <v>0</v>
      </c>
      <c r="M211" s="63">
        <f t="shared" si="349"/>
        <v>0</v>
      </c>
      <c r="N211" s="63">
        <f t="shared" si="349"/>
        <v>0</v>
      </c>
      <c r="O211" s="63">
        <f t="shared" si="349"/>
        <v>0</v>
      </c>
      <c r="P211" s="63">
        <f t="shared" si="350"/>
        <v>0</v>
      </c>
      <c r="Q211" s="63">
        <f t="shared" si="350"/>
        <v>0</v>
      </c>
      <c r="R211" s="63">
        <f t="shared" si="350"/>
        <v>0</v>
      </c>
      <c r="S211" s="63">
        <f t="shared" si="350"/>
        <v>0</v>
      </c>
      <c r="T211" s="63">
        <f t="shared" si="350"/>
        <v>0</v>
      </c>
      <c r="U211" s="63">
        <f t="shared" si="350"/>
        <v>0</v>
      </c>
      <c r="V211" s="63">
        <f t="shared" si="350"/>
        <v>0</v>
      </c>
      <c r="W211" s="63">
        <f t="shared" si="350"/>
        <v>0</v>
      </c>
      <c r="X211" s="63">
        <f t="shared" si="350"/>
        <v>0</v>
      </c>
      <c r="AA211" s="3">
        <f t="shared" si="351"/>
        <v>0</v>
      </c>
    </row>
    <row r="212" spans="1:27" x14ac:dyDescent="0.25">
      <c r="A212" s="8">
        <f t="shared" ref="A212:A219" si="353">+A211+1</f>
        <v>164</v>
      </c>
      <c r="B212" s="3" t="str">
        <f t="shared" si="352"/>
        <v xml:space="preserve">    Energy</v>
      </c>
      <c r="C212" s="34" t="s">
        <v>369</v>
      </c>
      <c r="E212" s="63">
        <f>'Class Plant - Elec'!$I$61+'Class Plant - PRP'!$I$61</f>
        <v>0</v>
      </c>
      <c r="F212" s="63">
        <f t="shared" si="349"/>
        <v>0</v>
      </c>
      <c r="G212" s="63">
        <f t="shared" si="349"/>
        <v>0</v>
      </c>
      <c r="H212" s="63">
        <f t="shared" si="349"/>
        <v>0</v>
      </c>
      <c r="I212" s="63">
        <f t="shared" si="349"/>
        <v>0</v>
      </c>
      <c r="J212" s="63">
        <f t="shared" si="349"/>
        <v>0</v>
      </c>
      <c r="K212" s="63">
        <f t="shared" si="349"/>
        <v>0</v>
      </c>
      <c r="L212" s="63">
        <f t="shared" si="349"/>
        <v>0</v>
      </c>
      <c r="M212" s="63">
        <f t="shared" si="349"/>
        <v>0</v>
      </c>
      <c r="N212" s="63">
        <f t="shared" si="349"/>
        <v>0</v>
      </c>
      <c r="O212" s="63">
        <f t="shared" si="349"/>
        <v>0</v>
      </c>
      <c r="P212" s="63">
        <f t="shared" si="350"/>
        <v>0</v>
      </c>
      <c r="Q212" s="63">
        <f t="shared" si="350"/>
        <v>0</v>
      </c>
      <c r="R212" s="63">
        <f t="shared" si="350"/>
        <v>0</v>
      </c>
      <c r="S212" s="63">
        <f t="shared" si="350"/>
        <v>0</v>
      </c>
      <c r="T212" s="63">
        <f t="shared" si="350"/>
        <v>0</v>
      </c>
      <c r="U212" s="63">
        <f t="shared" si="350"/>
        <v>0</v>
      </c>
      <c r="V212" s="63">
        <f t="shared" si="350"/>
        <v>0</v>
      </c>
      <c r="W212" s="63">
        <f t="shared" si="350"/>
        <v>0</v>
      </c>
      <c r="X212" s="63">
        <f t="shared" si="350"/>
        <v>0</v>
      </c>
      <c r="AA212" s="3">
        <f t="shared" si="351"/>
        <v>0</v>
      </c>
    </row>
    <row r="213" spans="1:27" x14ac:dyDescent="0.25">
      <c r="A213" s="8">
        <f t="shared" si="353"/>
        <v>165</v>
      </c>
      <c r="B213" s="3" t="str">
        <f t="shared" si="352"/>
        <v xml:space="preserve">    Revenue</v>
      </c>
      <c r="C213" s="34" t="s">
        <v>91</v>
      </c>
      <c r="E213" s="63">
        <f>'Class Plant - Elec'!$J$61+'Class Plant - PRP'!$J$61</f>
        <v>0</v>
      </c>
      <c r="F213" s="63">
        <f t="shared" si="349"/>
        <v>0</v>
      </c>
      <c r="G213" s="63">
        <f t="shared" si="349"/>
        <v>0</v>
      </c>
      <c r="H213" s="63">
        <f t="shared" si="349"/>
        <v>0</v>
      </c>
      <c r="I213" s="63">
        <f t="shared" si="349"/>
        <v>0</v>
      </c>
      <c r="J213" s="63">
        <f t="shared" si="349"/>
        <v>0</v>
      </c>
      <c r="K213" s="63">
        <f t="shared" si="349"/>
        <v>0</v>
      </c>
      <c r="L213" s="63">
        <f t="shared" si="349"/>
        <v>0</v>
      </c>
      <c r="M213" s="63">
        <f t="shared" si="349"/>
        <v>0</v>
      </c>
      <c r="N213" s="63">
        <f t="shared" si="349"/>
        <v>0</v>
      </c>
      <c r="O213" s="63">
        <f t="shared" si="349"/>
        <v>0</v>
      </c>
      <c r="P213" s="63">
        <f t="shared" si="350"/>
        <v>0</v>
      </c>
      <c r="Q213" s="63">
        <f t="shared" si="350"/>
        <v>0</v>
      </c>
      <c r="R213" s="63">
        <f t="shared" si="350"/>
        <v>0</v>
      </c>
      <c r="S213" s="63">
        <f t="shared" si="350"/>
        <v>0</v>
      </c>
      <c r="T213" s="63">
        <f t="shared" si="350"/>
        <v>0</v>
      </c>
      <c r="U213" s="63">
        <f t="shared" si="350"/>
        <v>0</v>
      </c>
      <c r="V213" s="63">
        <f t="shared" si="350"/>
        <v>0</v>
      </c>
      <c r="W213" s="63">
        <f t="shared" si="350"/>
        <v>0</v>
      </c>
      <c r="X213" s="63">
        <f t="shared" si="350"/>
        <v>0</v>
      </c>
      <c r="AA213" s="3">
        <f t="shared" si="351"/>
        <v>0</v>
      </c>
    </row>
    <row r="214" spans="1:27" x14ac:dyDescent="0.25">
      <c r="A214" s="8">
        <f t="shared" si="353"/>
        <v>166</v>
      </c>
      <c r="B214" s="3" t="str">
        <f t="shared" si="352"/>
        <v xml:space="preserve">    Lights</v>
      </c>
      <c r="C214" s="34" t="s">
        <v>577</v>
      </c>
      <c r="E214" s="63">
        <f>'Class Plant - Elec'!$K$61+'Class Plant - PRP'!$K$61</f>
        <v>0</v>
      </c>
      <c r="F214" s="63">
        <f t="shared" si="349"/>
        <v>0</v>
      </c>
      <c r="G214" s="63">
        <f t="shared" si="349"/>
        <v>0</v>
      </c>
      <c r="H214" s="63">
        <f t="shared" si="349"/>
        <v>0</v>
      </c>
      <c r="I214" s="63">
        <f t="shared" si="349"/>
        <v>0</v>
      </c>
      <c r="J214" s="63">
        <f t="shared" si="349"/>
        <v>0</v>
      </c>
      <c r="K214" s="63">
        <f t="shared" si="349"/>
        <v>0</v>
      </c>
      <c r="L214" s="63">
        <f t="shared" si="349"/>
        <v>0</v>
      </c>
      <c r="M214" s="63">
        <f t="shared" si="349"/>
        <v>0</v>
      </c>
      <c r="N214" s="63">
        <f t="shared" si="349"/>
        <v>0</v>
      </c>
      <c r="O214" s="63">
        <f t="shared" si="349"/>
        <v>0</v>
      </c>
      <c r="P214" s="63">
        <f t="shared" si="350"/>
        <v>0</v>
      </c>
      <c r="Q214" s="63">
        <f t="shared" si="350"/>
        <v>0</v>
      </c>
      <c r="R214" s="63">
        <f t="shared" si="350"/>
        <v>0</v>
      </c>
      <c r="S214" s="63">
        <f t="shared" si="350"/>
        <v>0</v>
      </c>
      <c r="T214" s="63">
        <f t="shared" si="350"/>
        <v>0</v>
      </c>
      <c r="U214" s="63">
        <f t="shared" si="350"/>
        <v>0</v>
      </c>
      <c r="V214" s="63">
        <f t="shared" si="350"/>
        <v>0</v>
      </c>
      <c r="W214" s="63">
        <f t="shared" si="350"/>
        <v>0</v>
      </c>
      <c r="X214" s="63">
        <f t="shared" si="350"/>
        <v>0</v>
      </c>
      <c r="AA214" s="3">
        <f t="shared" si="351"/>
        <v>0</v>
      </c>
    </row>
    <row r="215" spans="1:27" x14ac:dyDescent="0.25">
      <c r="A215" s="8">
        <f t="shared" si="353"/>
        <v>167</v>
      </c>
      <c r="B215" s="3" t="str">
        <f t="shared" si="352"/>
        <v xml:space="preserve">    na</v>
      </c>
      <c r="C215" s="34" t="s">
        <v>373</v>
      </c>
      <c r="E215" s="63">
        <f>'Class Plant - Elec'!$L$61+'Class Plant - PRP'!$L$61</f>
        <v>0</v>
      </c>
      <c r="F215" s="63">
        <f t="shared" si="349"/>
        <v>0</v>
      </c>
      <c r="G215" s="63">
        <f t="shared" si="349"/>
        <v>0</v>
      </c>
      <c r="H215" s="63">
        <f t="shared" si="349"/>
        <v>0</v>
      </c>
      <c r="I215" s="63">
        <f t="shared" si="349"/>
        <v>0</v>
      </c>
      <c r="J215" s="63">
        <f t="shared" si="349"/>
        <v>0</v>
      </c>
      <c r="K215" s="63">
        <f t="shared" si="349"/>
        <v>0</v>
      </c>
      <c r="L215" s="63">
        <f t="shared" si="349"/>
        <v>0</v>
      </c>
      <c r="M215" s="63">
        <f t="shared" si="349"/>
        <v>0</v>
      </c>
      <c r="N215" s="63">
        <f t="shared" si="349"/>
        <v>0</v>
      </c>
      <c r="O215" s="63">
        <f t="shared" si="349"/>
        <v>0</v>
      </c>
      <c r="P215" s="63">
        <f t="shared" si="350"/>
        <v>0</v>
      </c>
      <c r="Q215" s="63">
        <f t="shared" si="350"/>
        <v>0</v>
      </c>
      <c r="R215" s="63">
        <f t="shared" si="350"/>
        <v>0</v>
      </c>
      <c r="S215" s="63">
        <f t="shared" si="350"/>
        <v>0</v>
      </c>
      <c r="T215" s="63">
        <f t="shared" si="350"/>
        <v>0</v>
      </c>
      <c r="U215" s="63">
        <f t="shared" si="350"/>
        <v>0</v>
      </c>
      <c r="V215" s="63">
        <f t="shared" si="350"/>
        <v>0</v>
      </c>
      <c r="W215" s="63">
        <f t="shared" si="350"/>
        <v>0</v>
      </c>
      <c r="X215" s="63">
        <f t="shared" si="350"/>
        <v>0</v>
      </c>
      <c r="AA215" s="3">
        <f t="shared" si="351"/>
        <v>0</v>
      </c>
    </row>
    <row r="216" spans="1:27" x14ac:dyDescent="0.25">
      <c r="A216" s="8">
        <f t="shared" si="353"/>
        <v>168</v>
      </c>
      <c r="B216" s="3" t="str">
        <f t="shared" si="352"/>
        <v xml:space="preserve">    na</v>
      </c>
      <c r="C216" s="34" t="s">
        <v>373</v>
      </c>
      <c r="E216" s="63">
        <f>'Class Plant - Elec'!$M$61+'Class Plant - PRP'!$M$61</f>
        <v>0</v>
      </c>
      <c r="F216" s="63">
        <f t="shared" si="349"/>
        <v>0</v>
      </c>
      <c r="G216" s="63">
        <f t="shared" si="349"/>
        <v>0</v>
      </c>
      <c r="H216" s="63">
        <f t="shared" si="349"/>
        <v>0</v>
      </c>
      <c r="I216" s="63">
        <f t="shared" si="349"/>
        <v>0</v>
      </c>
      <c r="J216" s="63">
        <f t="shared" si="349"/>
        <v>0</v>
      </c>
      <c r="K216" s="63">
        <f t="shared" si="349"/>
        <v>0</v>
      </c>
      <c r="L216" s="63">
        <f t="shared" si="349"/>
        <v>0</v>
      </c>
      <c r="M216" s="63">
        <f t="shared" si="349"/>
        <v>0</v>
      </c>
      <c r="N216" s="63">
        <f t="shared" si="349"/>
        <v>0</v>
      </c>
      <c r="O216" s="63">
        <f t="shared" si="349"/>
        <v>0</v>
      </c>
      <c r="P216" s="63">
        <f t="shared" si="350"/>
        <v>0</v>
      </c>
      <c r="Q216" s="63">
        <f t="shared" si="350"/>
        <v>0</v>
      </c>
      <c r="R216" s="63">
        <f t="shared" si="350"/>
        <v>0</v>
      </c>
      <c r="S216" s="63">
        <f t="shared" si="350"/>
        <v>0</v>
      </c>
      <c r="T216" s="63">
        <f t="shared" si="350"/>
        <v>0</v>
      </c>
      <c r="U216" s="63">
        <f t="shared" si="350"/>
        <v>0</v>
      </c>
      <c r="V216" s="63">
        <f t="shared" si="350"/>
        <v>0</v>
      </c>
      <c r="W216" s="63">
        <f t="shared" si="350"/>
        <v>0</v>
      </c>
      <c r="X216" s="63">
        <f t="shared" si="350"/>
        <v>0</v>
      </c>
      <c r="AA216" s="3">
        <f t="shared" si="351"/>
        <v>0</v>
      </c>
    </row>
    <row r="217" spans="1:27" x14ac:dyDescent="0.25">
      <c r="A217" s="8">
        <f t="shared" si="353"/>
        <v>169</v>
      </c>
      <c r="B217" s="3" t="str">
        <f t="shared" si="352"/>
        <v xml:space="preserve">    na</v>
      </c>
      <c r="C217" s="34" t="s">
        <v>373</v>
      </c>
      <c r="E217" s="63">
        <f>'Class Plant - Elec'!$N$61+'Class Plant - PRP'!$N$61</f>
        <v>0</v>
      </c>
      <c r="F217" s="63">
        <f t="shared" si="349"/>
        <v>0</v>
      </c>
      <c r="G217" s="63">
        <f t="shared" si="349"/>
        <v>0</v>
      </c>
      <c r="H217" s="63">
        <f t="shared" si="349"/>
        <v>0</v>
      </c>
      <c r="I217" s="63">
        <f t="shared" si="349"/>
        <v>0</v>
      </c>
      <c r="J217" s="63">
        <f t="shared" si="349"/>
        <v>0</v>
      </c>
      <c r="K217" s="63">
        <f t="shared" si="349"/>
        <v>0</v>
      </c>
      <c r="L217" s="63">
        <f t="shared" si="349"/>
        <v>0</v>
      </c>
      <c r="M217" s="63">
        <f t="shared" si="349"/>
        <v>0</v>
      </c>
      <c r="N217" s="63">
        <f t="shared" si="349"/>
        <v>0</v>
      </c>
      <c r="O217" s="63">
        <f t="shared" si="349"/>
        <v>0</v>
      </c>
      <c r="P217" s="63">
        <f t="shared" si="350"/>
        <v>0</v>
      </c>
      <c r="Q217" s="63">
        <f t="shared" si="350"/>
        <v>0</v>
      </c>
      <c r="R217" s="63">
        <f t="shared" si="350"/>
        <v>0</v>
      </c>
      <c r="S217" s="63">
        <f t="shared" si="350"/>
        <v>0</v>
      </c>
      <c r="T217" s="63">
        <f t="shared" si="350"/>
        <v>0</v>
      </c>
      <c r="U217" s="63">
        <f t="shared" si="350"/>
        <v>0</v>
      </c>
      <c r="V217" s="63">
        <f t="shared" si="350"/>
        <v>0</v>
      </c>
      <c r="W217" s="63">
        <f t="shared" si="350"/>
        <v>0</v>
      </c>
      <c r="X217" s="63">
        <f t="shared" si="350"/>
        <v>0</v>
      </c>
      <c r="AA217" s="3">
        <f t="shared" si="351"/>
        <v>0</v>
      </c>
    </row>
    <row r="218" spans="1:27" x14ac:dyDescent="0.25">
      <c r="A218" s="8">
        <f t="shared" si="353"/>
        <v>170</v>
      </c>
      <c r="B218" s="3" t="str">
        <f t="shared" si="352"/>
        <v xml:space="preserve">    na</v>
      </c>
      <c r="C218" s="34" t="s">
        <v>373</v>
      </c>
      <c r="E218" s="69">
        <f>'Class Plant - Elec'!$O$61+'Class Plant - PRP'!$O$61</f>
        <v>0</v>
      </c>
      <c r="F218" s="69">
        <f t="shared" si="349"/>
        <v>0</v>
      </c>
      <c r="G218" s="69">
        <f t="shared" si="349"/>
        <v>0</v>
      </c>
      <c r="H218" s="69">
        <f t="shared" si="349"/>
        <v>0</v>
      </c>
      <c r="I218" s="69">
        <f t="shared" si="349"/>
        <v>0</v>
      </c>
      <c r="J218" s="69">
        <f t="shared" si="349"/>
        <v>0</v>
      </c>
      <c r="K218" s="69">
        <f t="shared" si="349"/>
        <v>0</v>
      </c>
      <c r="L218" s="69">
        <f t="shared" si="349"/>
        <v>0</v>
      </c>
      <c r="M218" s="69">
        <f t="shared" si="349"/>
        <v>0</v>
      </c>
      <c r="N218" s="69">
        <f t="shared" si="349"/>
        <v>0</v>
      </c>
      <c r="O218" s="69">
        <f t="shared" si="349"/>
        <v>0</v>
      </c>
      <c r="P218" s="69">
        <f t="shared" si="350"/>
        <v>0</v>
      </c>
      <c r="Q218" s="69">
        <f t="shared" si="350"/>
        <v>0</v>
      </c>
      <c r="R218" s="69">
        <f t="shared" si="350"/>
        <v>0</v>
      </c>
      <c r="S218" s="69">
        <f t="shared" si="350"/>
        <v>0</v>
      </c>
      <c r="T218" s="69">
        <f t="shared" si="350"/>
        <v>0</v>
      </c>
      <c r="U218" s="69">
        <f t="shared" si="350"/>
        <v>0</v>
      </c>
      <c r="V218" s="69">
        <f t="shared" si="350"/>
        <v>0</v>
      </c>
      <c r="W218" s="69">
        <f t="shared" si="350"/>
        <v>0</v>
      </c>
      <c r="X218" s="69">
        <f t="shared" si="350"/>
        <v>0</v>
      </c>
      <c r="AA218" s="3">
        <f t="shared" si="351"/>
        <v>0</v>
      </c>
    </row>
    <row r="219" spans="1:27" x14ac:dyDescent="0.25">
      <c r="A219" s="8">
        <f t="shared" si="353"/>
        <v>171</v>
      </c>
      <c r="E219" s="63">
        <f>SUM(E210:E218)</f>
        <v>0</v>
      </c>
      <c r="F219" s="63">
        <f t="shared" ref="F219" si="354">SUM(F210:F218)</f>
        <v>0</v>
      </c>
      <c r="G219" s="63">
        <f t="shared" ref="G219" si="355">SUM(G210:G218)</f>
        <v>0</v>
      </c>
      <c r="H219" s="63">
        <f t="shared" ref="H219" si="356">SUM(H210:H218)</f>
        <v>0</v>
      </c>
      <c r="I219" s="63">
        <f t="shared" ref="I219" si="357">SUM(I210:I218)</f>
        <v>0</v>
      </c>
      <c r="J219" s="63">
        <f t="shared" ref="J219" si="358">SUM(J210:J218)</f>
        <v>0</v>
      </c>
      <c r="K219" s="63">
        <f t="shared" ref="K219" si="359">SUM(K210:K218)</f>
        <v>0</v>
      </c>
      <c r="L219" s="63">
        <f t="shared" ref="L219" si="360">SUM(L210:L218)</f>
        <v>0</v>
      </c>
      <c r="M219" s="63">
        <f t="shared" ref="M219" si="361">SUM(M210:M218)</f>
        <v>0</v>
      </c>
      <c r="N219" s="63">
        <f t="shared" ref="N219" si="362">SUM(N210:N218)</f>
        <v>0</v>
      </c>
      <c r="O219" s="63">
        <f t="shared" ref="O219" si="363">SUM(O210:O218)</f>
        <v>0</v>
      </c>
      <c r="P219" s="63">
        <f t="shared" ref="P219" si="364">SUM(P210:P218)</f>
        <v>0</v>
      </c>
      <c r="Q219" s="63">
        <f t="shared" ref="Q219" si="365">SUM(Q210:Q218)</f>
        <v>0</v>
      </c>
      <c r="R219" s="63">
        <f t="shared" ref="R219" si="366">SUM(R210:R218)</f>
        <v>0</v>
      </c>
      <c r="S219" s="63">
        <f t="shared" ref="S219" si="367">SUM(S210:S218)</f>
        <v>0</v>
      </c>
      <c r="T219" s="63">
        <f t="shared" ref="T219" si="368">SUM(T210:T218)</f>
        <v>0</v>
      </c>
      <c r="U219" s="63">
        <f t="shared" ref="U219" si="369">SUM(U210:U218)</f>
        <v>0</v>
      </c>
      <c r="V219" s="63">
        <f t="shared" ref="V219" si="370">SUM(V210:V218)</f>
        <v>0</v>
      </c>
      <c r="W219" s="63">
        <f t="shared" ref="W219" si="371">SUM(W210:W218)</f>
        <v>0</v>
      </c>
      <c r="X219" s="63">
        <f t="shared" ref="X219" si="372">SUM(X210:X218)</f>
        <v>0</v>
      </c>
      <c r="AA219" s="3">
        <f t="shared" si="351"/>
        <v>0</v>
      </c>
    </row>
    <row r="220" spans="1:27" x14ac:dyDescent="0.25">
      <c r="A220" s="8"/>
    </row>
    <row r="221" spans="1:27" x14ac:dyDescent="0.25">
      <c r="A221" s="8"/>
      <c r="B221" s="3" t="s">
        <v>411</v>
      </c>
    </row>
    <row r="222" spans="1:27" x14ac:dyDescent="0.25">
      <c r="A222" s="8">
        <f>+A219+1</f>
        <v>172</v>
      </c>
      <c r="B222" s="3" t="str">
        <f>B210</f>
        <v xml:space="preserve">    Consumer</v>
      </c>
      <c r="C222" s="34" t="s">
        <v>373</v>
      </c>
      <c r="E222" s="63">
        <f>'Class Plant - Elec'!$G$62+'Class Plant - PRP'!$G$62</f>
        <v>0</v>
      </c>
      <c r="F222" s="63">
        <f t="shared" ref="F222:O230" si="373">IFERROR($E222*VLOOKUP($C222,ALLOCATORS,F$1,FALSE),0)</f>
        <v>0</v>
      </c>
      <c r="G222" s="63">
        <f t="shared" si="373"/>
        <v>0</v>
      </c>
      <c r="H222" s="63">
        <f t="shared" si="373"/>
        <v>0</v>
      </c>
      <c r="I222" s="63">
        <f t="shared" si="373"/>
        <v>0</v>
      </c>
      <c r="J222" s="63">
        <f t="shared" si="373"/>
        <v>0</v>
      </c>
      <c r="K222" s="63">
        <f t="shared" si="373"/>
        <v>0</v>
      </c>
      <c r="L222" s="63">
        <f t="shared" si="373"/>
        <v>0</v>
      </c>
      <c r="M222" s="63">
        <f t="shared" si="373"/>
        <v>0</v>
      </c>
      <c r="N222" s="63">
        <f t="shared" si="373"/>
        <v>0</v>
      </c>
      <c r="O222" s="63">
        <f t="shared" si="373"/>
        <v>0</v>
      </c>
      <c r="P222" s="63">
        <f t="shared" ref="P222:X230" si="374">IFERROR($E222*VLOOKUP($C222,ALLOCATORS,P$1,FALSE),0)</f>
        <v>0</v>
      </c>
      <c r="Q222" s="63">
        <f t="shared" si="374"/>
        <v>0</v>
      </c>
      <c r="R222" s="63">
        <f t="shared" si="374"/>
        <v>0</v>
      </c>
      <c r="S222" s="63">
        <f t="shared" si="374"/>
        <v>0</v>
      </c>
      <c r="T222" s="63">
        <f t="shared" si="374"/>
        <v>0</v>
      </c>
      <c r="U222" s="63">
        <f t="shared" si="374"/>
        <v>0</v>
      </c>
      <c r="V222" s="63">
        <f t="shared" si="374"/>
        <v>0</v>
      </c>
      <c r="W222" s="63">
        <f t="shared" si="374"/>
        <v>0</v>
      </c>
      <c r="X222" s="63">
        <f t="shared" si="374"/>
        <v>0</v>
      </c>
      <c r="AA222" s="3">
        <f t="shared" ref="AA222:AA231" si="375">IF(ROUND(SUM(F222:X222)-E222,0)=0,0,1)</f>
        <v>0</v>
      </c>
    </row>
    <row r="223" spans="1:27" x14ac:dyDescent="0.25">
      <c r="A223" s="8">
        <f>+A222+1</f>
        <v>173</v>
      </c>
      <c r="B223" s="3" t="str">
        <f t="shared" ref="B223:B230" si="376">B211</f>
        <v xml:space="preserve">    Demand</v>
      </c>
      <c r="C223" s="34" t="s">
        <v>551</v>
      </c>
      <c r="E223" s="63">
        <f>'Class Plant - Elec'!$H$62+'Class Plant - PRP'!$H$62</f>
        <v>0</v>
      </c>
      <c r="F223" s="63">
        <f t="shared" si="373"/>
        <v>0</v>
      </c>
      <c r="G223" s="63">
        <f t="shared" si="373"/>
        <v>0</v>
      </c>
      <c r="H223" s="63">
        <f t="shared" si="373"/>
        <v>0</v>
      </c>
      <c r="I223" s="63">
        <f t="shared" si="373"/>
        <v>0</v>
      </c>
      <c r="J223" s="63">
        <f t="shared" si="373"/>
        <v>0</v>
      </c>
      <c r="K223" s="63">
        <f t="shared" si="373"/>
        <v>0</v>
      </c>
      <c r="L223" s="63">
        <f t="shared" si="373"/>
        <v>0</v>
      </c>
      <c r="M223" s="63">
        <f t="shared" si="373"/>
        <v>0</v>
      </c>
      <c r="N223" s="63">
        <f t="shared" si="373"/>
        <v>0</v>
      </c>
      <c r="O223" s="63">
        <f t="shared" si="373"/>
        <v>0</v>
      </c>
      <c r="P223" s="63">
        <f t="shared" si="374"/>
        <v>0</v>
      </c>
      <c r="Q223" s="63">
        <f t="shared" si="374"/>
        <v>0</v>
      </c>
      <c r="R223" s="63">
        <f t="shared" si="374"/>
        <v>0</v>
      </c>
      <c r="S223" s="63">
        <f t="shared" si="374"/>
        <v>0</v>
      </c>
      <c r="T223" s="63">
        <f t="shared" si="374"/>
        <v>0</v>
      </c>
      <c r="U223" s="63">
        <f t="shared" si="374"/>
        <v>0</v>
      </c>
      <c r="V223" s="63">
        <f t="shared" si="374"/>
        <v>0</v>
      </c>
      <c r="W223" s="63">
        <f t="shared" si="374"/>
        <v>0</v>
      </c>
      <c r="X223" s="63">
        <f t="shared" si="374"/>
        <v>0</v>
      </c>
      <c r="AA223" s="3">
        <f t="shared" si="375"/>
        <v>0</v>
      </c>
    </row>
    <row r="224" spans="1:27" x14ac:dyDescent="0.25">
      <c r="A224" s="8">
        <f t="shared" ref="A224:A231" si="377">+A223+1</f>
        <v>174</v>
      </c>
      <c r="B224" s="3" t="str">
        <f t="shared" si="376"/>
        <v xml:space="preserve">    Energy</v>
      </c>
      <c r="C224" s="34" t="s">
        <v>369</v>
      </c>
      <c r="E224" s="63">
        <f>'Class Plant - Elec'!$I$62+'Class Plant - PRP'!$I$62</f>
        <v>0</v>
      </c>
      <c r="F224" s="63">
        <f t="shared" si="373"/>
        <v>0</v>
      </c>
      <c r="G224" s="63">
        <f t="shared" si="373"/>
        <v>0</v>
      </c>
      <c r="H224" s="63">
        <f t="shared" si="373"/>
        <v>0</v>
      </c>
      <c r="I224" s="63">
        <f t="shared" si="373"/>
        <v>0</v>
      </c>
      <c r="J224" s="63">
        <f t="shared" si="373"/>
        <v>0</v>
      </c>
      <c r="K224" s="63">
        <f t="shared" si="373"/>
        <v>0</v>
      </c>
      <c r="L224" s="63">
        <f t="shared" si="373"/>
        <v>0</v>
      </c>
      <c r="M224" s="63">
        <f t="shared" si="373"/>
        <v>0</v>
      </c>
      <c r="N224" s="63">
        <f t="shared" si="373"/>
        <v>0</v>
      </c>
      <c r="O224" s="63">
        <f t="shared" si="373"/>
        <v>0</v>
      </c>
      <c r="P224" s="63">
        <f t="shared" si="374"/>
        <v>0</v>
      </c>
      <c r="Q224" s="63">
        <f t="shared" si="374"/>
        <v>0</v>
      </c>
      <c r="R224" s="63">
        <f t="shared" si="374"/>
        <v>0</v>
      </c>
      <c r="S224" s="63">
        <f t="shared" si="374"/>
        <v>0</v>
      </c>
      <c r="T224" s="63">
        <f t="shared" si="374"/>
        <v>0</v>
      </c>
      <c r="U224" s="63">
        <f t="shared" si="374"/>
        <v>0</v>
      </c>
      <c r="V224" s="63">
        <f t="shared" si="374"/>
        <v>0</v>
      </c>
      <c r="W224" s="63">
        <f t="shared" si="374"/>
        <v>0</v>
      </c>
      <c r="X224" s="63">
        <f t="shared" si="374"/>
        <v>0</v>
      </c>
      <c r="AA224" s="3">
        <f t="shared" si="375"/>
        <v>0</v>
      </c>
    </row>
    <row r="225" spans="1:27" x14ac:dyDescent="0.25">
      <c r="A225" s="8">
        <f t="shared" si="377"/>
        <v>175</v>
      </c>
      <c r="B225" s="3" t="str">
        <f t="shared" si="376"/>
        <v xml:space="preserve">    Revenue</v>
      </c>
      <c r="C225" s="34" t="s">
        <v>91</v>
      </c>
      <c r="E225" s="63">
        <f>'Class Plant - Elec'!$J$62+'Class Plant - PRP'!$J$62</f>
        <v>0</v>
      </c>
      <c r="F225" s="63">
        <f t="shared" si="373"/>
        <v>0</v>
      </c>
      <c r="G225" s="63">
        <f t="shared" si="373"/>
        <v>0</v>
      </c>
      <c r="H225" s="63">
        <f t="shared" si="373"/>
        <v>0</v>
      </c>
      <c r="I225" s="63">
        <f t="shared" si="373"/>
        <v>0</v>
      </c>
      <c r="J225" s="63">
        <f t="shared" si="373"/>
        <v>0</v>
      </c>
      <c r="K225" s="63">
        <f t="shared" si="373"/>
        <v>0</v>
      </c>
      <c r="L225" s="63">
        <f t="shared" si="373"/>
        <v>0</v>
      </c>
      <c r="M225" s="63">
        <f t="shared" si="373"/>
        <v>0</v>
      </c>
      <c r="N225" s="63">
        <f t="shared" si="373"/>
        <v>0</v>
      </c>
      <c r="O225" s="63">
        <f t="shared" si="373"/>
        <v>0</v>
      </c>
      <c r="P225" s="63">
        <f t="shared" si="374"/>
        <v>0</v>
      </c>
      <c r="Q225" s="63">
        <f t="shared" si="374"/>
        <v>0</v>
      </c>
      <c r="R225" s="63">
        <f t="shared" si="374"/>
        <v>0</v>
      </c>
      <c r="S225" s="63">
        <f t="shared" si="374"/>
        <v>0</v>
      </c>
      <c r="T225" s="63">
        <f t="shared" si="374"/>
        <v>0</v>
      </c>
      <c r="U225" s="63">
        <f t="shared" si="374"/>
        <v>0</v>
      </c>
      <c r="V225" s="63">
        <f t="shared" si="374"/>
        <v>0</v>
      </c>
      <c r="W225" s="63">
        <f t="shared" si="374"/>
        <v>0</v>
      </c>
      <c r="X225" s="63">
        <f t="shared" si="374"/>
        <v>0</v>
      </c>
      <c r="AA225" s="3">
        <f t="shared" si="375"/>
        <v>0</v>
      </c>
    </row>
    <row r="226" spans="1:27" x14ac:dyDescent="0.25">
      <c r="A226" s="8">
        <f t="shared" si="377"/>
        <v>176</v>
      </c>
      <c r="B226" s="3" t="str">
        <f t="shared" si="376"/>
        <v xml:space="preserve">    Lights</v>
      </c>
      <c r="C226" s="34" t="s">
        <v>577</v>
      </c>
      <c r="E226" s="63">
        <f>'Class Plant - Elec'!$K$62+'Class Plant - PRP'!$K$62</f>
        <v>7108100.4400000004</v>
      </c>
      <c r="F226" s="63">
        <f t="shared" si="373"/>
        <v>0</v>
      </c>
      <c r="G226" s="63">
        <f t="shared" si="373"/>
        <v>0</v>
      </c>
      <c r="H226" s="63">
        <f t="shared" si="373"/>
        <v>0</v>
      </c>
      <c r="I226" s="63">
        <f t="shared" si="373"/>
        <v>0</v>
      </c>
      <c r="J226" s="63">
        <f t="shared" si="373"/>
        <v>0</v>
      </c>
      <c r="K226" s="63">
        <f t="shared" si="373"/>
        <v>0</v>
      </c>
      <c r="L226" s="63">
        <f t="shared" si="373"/>
        <v>0</v>
      </c>
      <c r="M226" s="63">
        <f t="shared" si="373"/>
        <v>0</v>
      </c>
      <c r="N226" s="63">
        <f t="shared" si="373"/>
        <v>0</v>
      </c>
      <c r="O226" s="63">
        <f t="shared" si="373"/>
        <v>0</v>
      </c>
      <c r="P226" s="63">
        <f t="shared" si="374"/>
        <v>7108100.4400000004</v>
      </c>
      <c r="Q226" s="63">
        <f t="shared" si="374"/>
        <v>0</v>
      </c>
      <c r="R226" s="63">
        <f t="shared" si="374"/>
        <v>0</v>
      </c>
      <c r="S226" s="63">
        <f t="shared" si="374"/>
        <v>0</v>
      </c>
      <c r="T226" s="63">
        <f t="shared" si="374"/>
        <v>0</v>
      </c>
      <c r="U226" s="63">
        <f t="shared" si="374"/>
        <v>0</v>
      </c>
      <c r="V226" s="63">
        <f t="shared" si="374"/>
        <v>0</v>
      </c>
      <c r="W226" s="63">
        <f t="shared" si="374"/>
        <v>0</v>
      </c>
      <c r="X226" s="63">
        <f t="shared" si="374"/>
        <v>0</v>
      </c>
      <c r="AA226" s="3">
        <f t="shared" si="375"/>
        <v>0</v>
      </c>
    </row>
    <row r="227" spans="1:27" x14ac:dyDescent="0.25">
      <c r="A227" s="8">
        <f t="shared" si="377"/>
        <v>177</v>
      </c>
      <c r="B227" s="3" t="str">
        <f t="shared" si="376"/>
        <v xml:space="preserve">    na</v>
      </c>
      <c r="C227" s="34" t="s">
        <v>373</v>
      </c>
      <c r="E227" s="63">
        <f>'Class Plant - Elec'!$L$62+'Class Plant - PRP'!$L$62</f>
        <v>0</v>
      </c>
      <c r="F227" s="63">
        <f t="shared" si="373"/>
        <v>0</v>
      </c>
      <c r="G227" s="63">
        <f t="shared" si="373"/>
        <v>0</v>
      </c>
      <c r="H227" s="63">
        <f t="shared" si="373"/>
        <v>0</v>
      </c>
      <c r="I227" s="63">
        <f t="shared" si="373"/>
        <v>0</v>
      </c>
      <c r="J227" s="63">
        <f t="shared" si="373"/>
        <v>0</v>
      </c>
      <c r="K227" s="63">
        <f t="shared" si="373"/>
        <v>0</v>
      </c>
      <c r="L227" s="63">
        <f t="shared" si="373"/>
        <v>0</v>
      </c>
      <c r="M227" s="63">
        <f t="shared" si="373"/>
        <v>0</v>
      </c>
      <c r="N227" s="63">
        <f t="shared" si="373"/>
        <v>0</v>
      </c>
      <c r="O227" s="63">
        <f t="shared" si="373"/>
        <v>0</v>
      </c>
      <c r="P227" s="63">
        <f t="shared" si="374"/>
        <v>0</v>
      </c>
      <c r="Q227" s="63">
        <f t="shared" si="374"/>
        <v>0</v>
      </c>
      <c r="R227" s="63">
        <f t="shared" si="374"/>
        <v>0</v>
      </c>
      <c r="S227" s="63">
        <f t="shared" si="374"/>
        <v>0</v>
      </c>
      <c r="T227" s="63">
        <f t="shared" si="374"/>
        <v>0</v>
      </c>
      <c r="U227" s="63">
        <f t="shared" si="374"/>
        <v>0</v>
      </c>
      <c r="V227" s="63">
        <f t="shared" si="374"/>
        <v>0</v>
      </c>
      <c r="W227" s="63">
        <f t="shared" si="374"/>
        <v>0</v>
      </c>
      <c r="X227" s="63">
        <f t="shared" si="374"/>
        <v>0</v>
      </c>
      <c r="AA227" s="3">
        <f t="shared" si="375"/>
        <v>0</v>
      </c>
    </row>
    <row r="228" spans="1:27" x14ac:dyDescent="0.25">
      <c r="A228" s="8">
        <f t="shared" si="377"/>
        <v>178</v>
      </c>
      <c r="B228" s="3" t="str">
        <f t="shared" si="376"/>
        <v xml:space="preserve">    na</v>
      </c>
      <c r="C228" s="34" t="s">
        <v>373</v>
      </c>
      <c r="E228" s="63">
        <f>'Class Plant - Elec'!$M$62+'Class Plant - PRP'!$M$62</f>
        <v>0</v>
      </c>
      <c r="F228" s="63">
        <f t="shared" si="373"/>
        <v>0</v>
      </c>
      <c r="G228" s="63">
        <f t="shared" si="373"/>
        <v>0</v>
      </c>
      <c r="H228" s="63">
        <f t="shared" si="373"/>
        <v>0</v>
      </c>
      <c r="I228" s="63">
        <f t="shared" si="373"/>
        <v>0</v>
      </c>
      <c r="J228" s="63">
        <f t="shared" si="373"/>
        <v>0</v>
      </c>
      <c r="K228" s="63">
        <f t="shared" si="373"/>
        <v>0</v>
      </c>
      <c r="L228" s="63">
        <f t="shared" si="373"/>
        <v>0</v>
      </c>
      <c r="M228" s="63">
        <f t="shared" si="373"/>
        <v>0</v>
      </c>
      <c r="N228" s="63">
        <f t="shared" si="373"/>
        <v>0</v>
      </c>
      <c r="O228" s="63">
        <f t="shared" si="373"/>
        <v>0</v>
      </c>
      <c r="P228" s="63">
        <f t="shared" si="374"/>
        <v>0</v>
      </c>
      <c r="Q228" s="63">
        <f t="shared" si="374"/>
        <v>0</v>
      </c>
      <c r="R228" s="63">
        <f t="shared" si="374"/>
        <v>0</v>
      </c>
      <c r="S228" s="63">
        <f t="shared" si="374"/>
        <v>0</v>
      </c>
      <c r="T228" s="63">
        <f t="shared" si="374"/>
        <v>0</v>
      </c>
      <c r="U228" s="63">
        <f t="shared" si="374"/>
        <v>0</v>
      </c>
      <c r="V228" s="63">
        <f t="shared" si="374"/>
        <v>0</v>
      </c>
      <c r="W228" s="63">
        <f t="shared" si="374"/>
        <v>0</v>
      </c>
      <c r="X228" s="63">
        <f t="shared" si="374"/>
        <v>0</v>
      </c>
      <c r="AA228" s="3">
        <f t="shared" si="375"/>
        <v>0</v>
      </c>
    </row>
    <row r="229" spans="1:27" x14ac:dyDescent="0.25">
      <c r="A229" s="8">
        <f t="shared" si="377"/>
        <v>179</v>
      </c>
      <c r="B229" s="3" t="str">
        <f t="shared" si="376"/>
        <v xml:space="preserve">    na</v>
      </c>
      <c r="C229" s="34" t="s">
        <v>373</v>
      </c>
      <c r="E229" s="63">
        <f>'Class Plant - Elec'!$N$62+'Class Plant - PRP'!$N$62</f>
        <v>0</v>
      </c>
      <c r="F229" s="63">
        <f t="shared" si="373"/>
        <v>0</v>
      </c>
      <c r="G229" s="63">
        <f t="shared" si="373"/>
        <v>0</v>
      </c>
      <c r="H229" s="63">
        <f t="shared" si="373"/>
        <v>0</v>
      </c>
      <c r="I229" s="63">
        <f t="shared" si="373"/>
        <v>0</v>
      </c>
      <c r="J229" s="63">
        <f t="shared" si="373"/>
        <v>0</v>
      </c>
      <c r="K229" s="63">
        <f t="shared" si="373"/>
        <v>0</v>
      </c>
      <c r="L229" s="63">
        <f t="shared" si="373"/>
        <v>0</v>
      </c>
      <c r="M229" s="63">
        <f t="shared" si="373"/>
        <v>0</v>
      </c>
      <c r="N229" s="63">
        <f t="shared" si="373"/>
        <v>0</v>
      </c>
      <c r="O229" s="63">
        <f t="shared" si="373"/>
        <v>0</v>
      </c>
      <c r="P229" s="63">
        <f t="shared" si="374"/>
        <v>0</v>
      </c>
      <c r="Q229" s="63">
        <f t="shared" si="374"/>
        <v>0</v>
      </c>
      <c r="R229" s="63">
        <f t="shared" si="374"/>
        <v>0</v>
      </c>
      <c r="S229" s="63">
        <f t="shared" si="374"/>
        <v>0</v>
      </c>
      <c r="T229" s="63">
        <f t="shared" si="374"/>
        <v>0</v>
      </c>
      <c r="U229" s="63">
        <f t="shared" si="374"/>
        <v>0</v>
      </c>
      <c r="V229" s="63">
        <f t="shared" si="374"/>
        <v>0</v>
      </c>
      <c r="W229" s="63">
        <f t="shared" si="374"/>
        <v>0</v>
      </c>
      <c r="X229" s="63">
        <f t="shared" si="374"/>
        <v>0</v>
      </c>
      <c r="AA229" s="3">
        <f t="shared" si="375"/>
        <v>0</v>
      </c>
    </row>
    <row r="230" spans="1:27" x14ac:dyDescent="0.25">
      <c r="A230" s="8">
        <f t="shared" si="377"/>
        <v>180</v>
      </c>
      <c r="B230" s="3" t="str">
        <f t="shared" si="376"/>
        <v xml:space="preserve">    na</v>
      </c>
      <c r="C230" s="34" t="s">
        <v>373</v>
      </c>
      <c r="E230" s="69">
        <f>'Class Plant - Elec'!$O$62+'Class Plant - PRP'!$O$62</f>
        <v>0</v>
      </c>
      <c r="F230" s="69">
        <f t="shared" si="373"/>
        <v>0</v>
      </c>
      <c r="G230" s="69">
        <f t="shared" si="373"/>
        <v>0</v>
      </c>
      <c r="H230" s="69">
        <f t="shared" si="373"/>
        <v>0</v>
      </c>
      <c r="I230" s="69">
        <f t="shared" si="373"/>
        <v>0</v>
      </c>
      <c r="J230" s="69">
        <f t="shared" si="373"/>
        <v>0</v>
      </c>
      <c r="K230" s="69">
        <f t="shared" si="373"/>
        <v>0</v>
      </c>
      <c r="L230" s="69">
        <f t="shared" si="373"/>
        <v>0</v>
      </c>
      <c r="M230" s="69">
        <f t="shared" si="373"/>
        <v>0</v>
      </c>
      <c r="N230" s="69">
        <f t="shared" si="373"/>
        <v>0</v>
      </c>
      <c r="O230" s="69">
        <f t="shared" si="373"/>
        <v>0</v>
      </c>
      <c r="P230" s="69">
        <f t="shared" si="374"/>
        <v>0</v>
      </c>
      <c r="Q230" s="69">
        <f t="shared" si="374"/>
        <v>0</v>
      </c>
      <c r="R230" s="69">
        <f t="shared" si="374"/>
        <v>0</v>
      </c>
      <c r="S230" s="69">
        <f t="shared" si="374"/>
        <v>0</v>
      </c>
      <c r="T230" s="69">
        <f t="shared" si="374"/>
        <v>0</v>
      </c>
      <c r="U230" s="69">
        <f t="shared" si="374"/>
        <v>0</v>
      </c>
      <c r="V230" s="69">
        <f t="shared" si="374"/>
        <v>0</v>
      </c>
      <c r="W230" s="69">
        <f t="shared" si="374"/>
        <v>0</v>
      </c>
      <c r="X230" s="69">
        <f t="shared" si="374"/>
        <v>0</v>
      </c>
      <c r="AA230" s="3">
        <f t="shared" si="375"/>
        <v>0</v>
      </c>
    </row>
    <row r="231" spans="1:27" x14ac:dyDescent="0.25">
      <c r="A231" s="8">
        <f t="shared" si="377"/>
        <v>181</v>
      </c>
      <c r="E231" s="63">
        <f>SUM(E222:E230)</f>
        <v>7108100.4400000004</v>
      </c>
      <c r="F231" s="63">
        <f t="shared" ref="F231" si="378">SUM(F222:F230)</f>
        <v>0</v>
      </c>
      <c r="G231" s="63">
        <f t="shared" ref="G231" si="379">SUM(G222:G230)</f>
        <v>0</v>
      </c>
      <c r="H231" s="63">
        <f t="shared" ref="H231" si="380">SUM(H222:H230)</f>
        <v>0</v>
      </c>
      <c r="I231" s="63">
        <f t="shared" ref="I231" si="381">SUM(I222:I230)</f>
        <v>0</v>
      </c>
      <c r="J231" s="63">
        <f t="shared" ref="J231" si="382">SUM(J222:J230)</f>
        <v>0</v>
      </c>
      <c r="K231" s="63">
        <f t="shared" ref="K231" si="383">SUM(K222:K230)</f>
        <v>0</v>
      </c>
      <c r="L231" s="63">
        <f t="shared" ref="L231" si="384">SUM(L222:L230)</f>
        <v>0</v>
      </c>
      <c r="M231" s="63">
        <f t="shared" ref="M231" si="385">SUM(M222:M230)</f>
        <v>0</v>
      </c>
      <c r="N231" s="63">
        <f t="shared" ref="N231" si="386">SUM(N222:N230)</f>
        <v>0</v>
      </c>
      <c r="O231" s="63">
        <f t="shared" ref="O231" si="387">SUM(O222:O230)</f>
        <v>0</v>
      </c>
      <c r="P231" s="63">
        <f t="shared" ref="P231" si="388">SUM(P222:P230)</f>
        <v>7108100.4400000004</v>
      </c>
      <c r="Q231" s="63">
        <f t="shared" ref="Q231" si="389">SUM(Q222:Q230)</f>
        <v>0</v>
      </c>
      <c r="R231" s="63">
        <f t="shared" ref="R231" si="390">SUM(R222:R230)</f>
        <v>0</v>
      </c>
      <c r="S231" s="63">
        <f t="shared" ref="S231" si="391">SUM(S222:S230)</f>
        <v>0</v>
      </c>
      <c r="T231" s="63">
        <f t="shared" ref="T231" si="392">SUM(T222:T230)</f>
        <v>0</v>
      </c>
      <c r="U231" s="63">
        <f t="shared" ref="U231" si="393">SUM(U222:U230)</f>
        <v>0</v>
      </c>
      <c r="V231" s="63">
        <f t="shared" ref="V231" si="394">SUM(V222:V230)</f>
        <v>0</v>
      </c>
      <c r="W231" s="63">
        <f t="shared" ref="W231" si="395">SUM(W222:W230)</f>
        <v>0</v>
      </c>
      <c r="X231" s="63">
        <f t="shared" ref="X231" si="396">SUM(X222:X230)</f>
        <v>0</v>
      </c>
      <c r="AA231" s="3">
        <f t="shared" si="375"/>
        <v>0</v>
      </c>
    </row>
    <row r="232" spans="1:27" x14ac:dyDescent="0.25">
      <c r="A232" s="8"/>
    </row>
    <row r="233" spans="1:27" x14ac:dyDescent="0.25">
      <c r="A233" s="8"/>
      <c r="B233" s="3" t="s">
        <v>412</v>
      </c>
    </row>
    <row r="234" spans="1:27" x14ac:dyDescent="0.25">
      <c r="A234" s="8">
        <f>+A231+1</f>
        <v>182</v>
      </c>
      <c r="B234" s="3" t="str">
        <f>B222</f>
        <v xml:space="preserve">    Consumer</v>
      </c>
      <c r="C234" s="34" t="s">
        <v>373</v>
      </c>
      <c r="E234" s="63">
        <f>'Class Plant - Elec'!$G$63+'Class Plant - PRP'!$G$63</f>
        <v>0</v>
      </c>
      <c r="F234" s="63">
        <f t="shared" ref="F234:O242" si="397">IFERROR($E234*VLOOKUP($C234,ALLOCATORS,F$1,FALSE),0)</f>
        <v>0</v>
      </c>
      <c r="G234" s="63">
        <f t="shared" si="397"/>
        <v>0</v>
      </c>
      <c r="H234" s="63">
        <f t="shared" si="397"/>
        <v>0</v>
      </c>
      <c r="I234" s="63">
        <f t="shared" si="397"/>
        <v>0</v>
      </c>
      <c r="J234" s="63">
        <f t="shared" si="397"/>
        <v>0</v>
      </c>
      <c r="K234" s="63">
        <f t="shared" si="397"/>
        <v>0</v>
      </c>
      <c r="L234" s="63">
        <f t="shared" si="397"/>
        <v>0</v>
      </c>
      <c r="M234" s="63">
        <f t="shared" si="397"/>
        <v>0</v>
      </c>
      <c r="N234" s="63">
        <f t="shared" si="397"/>
        <v>0</v>
      </c>
      <c r="O234" s="63">
        <f t="shared" si="397"/>
        <v>0</v>
      </c>
      <c r="P234" s="63">
        <f t="shared" ref="P234:X242" si="398">IFERROR($E234*VLOOKUP($C234,ALLOCATORS,P$1,FALSE),0)</f>
        <v>0</v>
      </c>
      <c r="Q234" s="63">
        <f t="shared" si="398"/>
        <v>0</v>
      </c>
      <c r="R234" s="63">
        <f t="shared" si="398"/>
        <v>0</v>
      </c>
      <c r="S234" s="63">
        <f t="shared" si="398"/>
        <v>0</v>
      </c>
      <c r="T234" s="63">
        <f t="shared" si="398"/>
        <v>0</v>
      </c>
      <c r="U234" s="63">
        <f t="shared" si="398"/>
        <v>0</v>
      </c>
      <c r="V234" s="63">
        <f t="shared" si="398"/>
        <v>0</v>
      </c>
      <c r="W234" s="63">
        <f t="shared" si="398"/>
        <v>0</v>
      </c>
      <c r="X234" s="63">
        <f t="shared" si="398"/>
        <v>0</v>
      </c>
      <c r="AA234" s="3">
        <f t="shared" ref="AA234:AA243" si="399">IF(ROUND(SUM(F234:X234)-E234,0)=0,0,1)</f>
        <v>0</v>
      </c>
    </row>
    <row r="235" spans="1:27" x14ac:dyDescent="0.25">
      <c r="A235" s="8">
        <f>+A234+1</f>
        <v>183</v>
      </c>
      <c r="B235" s="3" t="str">
        <f t="shared" ref="B235:B242" si="400">B223</f>
        <v xml:space="preserve">    Demand</v>
      </c>
      <c r="C235" s="34" t="s">
        <v>551</v>
      </c>
      <c r="E235" s="63">
        <f>'Class Plant - Elec'!$H$63+'Class Plant - PRP'!$H$63</f>
        <v>0</v>
      </c>
      <c r="F235" s="63">
        <f t="shared" si="397"/>
        <v>0</v>
      </c>
      <c r="G235" s="63">
        <f t="shared" si="397"/>
        <v>0</v>
      </c>
      <c r="H235" s="63">
        <f t="shared" si="397"/>
        <v>0</v>
      </c>
      <c r="I235" s="63">
        <f t="shared" si="397"/>
        <v>0</v>
      </c>
      <c r="J235" s="63">
        <f t="shared" si="397"/>
        <v>0</v>
      </c>
      <c r="K235" s="63">
        <f t="shared" si="397"/>
        <v>0</v>
      </c>
      <c r="L235" s="63">
        <f t="shared" si="397"/>
        <v>0</v>
      </c>
      <c r="M235" s="63">
        <f t="shared" si="397"/>
        <v>0</v>
      </c>
      <c r="N235" s="63">
        <f t="shared" si="397"/>
        <v>0</v>
      </c>
      <c r="O235" s="63">
        <f t="shared" si="397"/>
        <v>0</v>
      </c>
      <c r="P235" s="63">
        <f t="shared" si="398"/>
        <v>0</v>
      </c>
      <c r="Q235" s="63">
        <f t="shared" si="398"/>
        <v>0</v>
      </c>
      <c r="R235" s="63">
        <f t="shared" si="398"/>
        <v>0</v>
      </c>
      <c r="S235" s="63">
        <f t="shared" si="398"/>
        <v>0</v>
      </c>
      <c r="T235" s="63">
        <f t="shared" si="398"/>
        <v>0</v>
      </c>
      <c r="U235" s="63">
        <f t="shared" si="398"/>
        <v>0</v>
      </c>
      <c r="V235" s="63">
        <f t="shared" si="398"/>
        <v>0</v>
      </c>
      <c r="W235" s="63">
        <f t="shared" si="398"/>
        <v>0</v>
      </c>
      <c r="X235" s="63">
        <f t="shared" si="398"/>
        <v>0</v>
      </c>
      <c r="AA235" s="3">
        <f t="shared" si="399"/>
        <v>0</v>
      </c>
    </row>
    <row r="236" spans="1:27" x14ac:dyDescent="0.25">
      <c r="A236" s="8">
        <f t="shared" ref="A236:A243" si="401">+A235+1</f>
        <v>184</v>
      </c>
      <c r="B236" s="3" t="str">
        <f t="shared" si="400"/>
        <v xml:space="preserve">    Energy</v>
      </c>
      <c r="C236" s="34" t="s">
        <v>369</v>
      </c>
      <c r="E236" s="63">
        <f>'Class Plant - Elec'!$I$63+'Class Plant - PRP'!$I$63</f>
        <v>0</v>
      </c>
      <c r="F236" s="63">
        <f t="shared" si="397"/>
        <v>0</v>
      </c>
      <c r="G236" s="63">
        <f t="shared" si="397"/>
        <v>0</v>
      </c>
      <c r="H236" s="63">
        <f t="shared" si="397"/>
        <v>0</v>
      </c>
      <c r="I236" s="63">
        <f t="shared" si="397"/>
        <v>0</v>
      </c>
      <c r="J236" s="63">
        <f t="shared" si="397"/>
        <v>0</v>
      </c>
      <c r="K236" s="63">
        <f t="shared" si="397"/>
        <v>0</v>
      </c>
      <c r="L236" s="63">
        <f t="shared" si="397"/>
        <v>0</v>
      </c>
      <c r="M236" s="63">
        <f t="shared" si="397"/>
        <v>0</v>
      </c>
      <c r="N236" s="63">
        <f t="shared" si="397"/>
        <v>0</v>
      </c>
      <c r="O236" s="63">
        <f t="shared" si="397"/>
        <v>0</v>
      </c>
      <c r="P236" s="63">
        <f t="shared" si="398"/>
        <v>0</v>
      </c>
      <c r="Q236" s="63">
        <f t="shared" si="398"/>
        <v>0</v>
      </c>
      <c r="R236" s="63">
        <f t="shared" si="398"/>
        <v>0</v>
      </c>
      <c r="S236" s="63">
        <f t="shared" si="398"/>
        <v>0</v>
      </c>
      <c r="T236" s="63">
        <f t="shared" si="398"/>
        <v>0</v>
      </c>
      <c r="U236" s="63">
        <f t="shared" si="398"/>
        <v>0</v>
      </c>
      <c r="V236" s="63">
        <f t="shared" si="398"/>
        <v>0</v>
      </c>
      <c r="W236" s="63">
        <f t="shared" si="398"/>
        <v>0</v>
      </c>
      <c r="X236" s="63">
        <f t="shared" si="398"/>
        <v>0</v>
      </c>
      <c r="AA236" s="3">
        <f t="shared" si="399"/>
        <v>0</v>
      </c>
    </row>
    <row r="237" spans="1:27" x14ac:dyDescent="0.25">
      <c r="A237" s="8">
        <f t="shared" si="401"/>
        <v>185</v>
      </c>
      <c r="B237" s="3" t="str">
        <f t="shared" si="400"/>
        <v xml:space="preserve">    Revenue</v>
      </c>
      <c r="C237" s="34" t="s">
        <v>91</v>
      </c>
      <c r="E237" s="63">
        <f>'Class Plant - Elec'!$J$63+'Class Plant - PRP'!$J$63</f>
        <v>0</v>
      </c>
      <c r="F237" s="63">
        <f t="shared" si="397"/>
        <v>0</v>
      </c>
      <c r="G237" s="63">
        <f t="shared" si="397"/>
        <v>0</v>
      </c>
      <c r="H237" s="63">
        <f t="shared" si="397"/>
        <v>0</v>
      </c>
      <c r="I237" s="63">
        <f t="shared" si="397"/>
        <v>0</v>
      </c>
      <c r="J237" s="63">
        <f t="shared" si="397"/>
        <v>0</v>
      </c>
      <c r="K237" s="63">
        <f t="shared" si="397"/>
        <v>0</v>
      </c>
      <c r="L237" s="63">
        <f t="shared" si="397"/>
        <v>0</v>
      </c>
      <c r="M237" s="63">
        <f t="shared" si="397"/>
        <v>0</v>
      </c>
      <c r="N237" s="63">
        <f t="shared" si="397"/>
        <v>0</v>
      </c>
      <c r="O237" s="63">
        <f t="shared" si="397"/>
        <v>0</v>
      </c>
      <c r="P237" s="63">
        <f t="shared" si="398"/>
        <v>0</v>
      </c>
      <c r="Q237" s="63">
        <f t="shared" si="398"/>
        <v>0</v>
      </c>
      <c r="R237" s="63">
        <f t="shared" si="398"/>
        <v>0</v>
      </c>
      <c r="S237" s="63">
        <f t="shared" si="398"/>
        <v>0</v>
      </c>
      <c r="T237" s="63">
        <f t="shared" si="398"/>
        <v>0</v>
      </c>
      <c r="U237" s="63">
        <f t="shared" si="398"/>
        <v>0</v>
      </c>
      <c r="V237" s="63">
        <f t="shared" si="398"/>
        <v>0</v>
      </c>
      <c r="W237" s="63">
        <f t="shared" si="398"/>
        <v>0</v>
      </c>
      <c r="X237" s="63">
        <f t="shared" si="398"/>
        <v>0</v>
      </c>
      <c r="AA237" s="3">
        <f t="shared" si="399"/>
        <v>0</v>
      </c>
    </row>
    <row r="238" spans="1:27" x14ac:dyDescent="0.25">
      <c r="A238" s="8">
        <f t="shared" si="401"/>
        <v>186</v>
      </c>
      <c r="B238" s="3" t="str">
        <f t="shared" si="400"/>
        <v xml:space="preserve">    Lights</v>
      </c>
      <c r="C238" s="34" t="s">
        <v>577</v>
      </c>
      <c r="E238" s="63">
        <f>'Class Plant - Elec'!$K$63+'Class Plant - PRP'!$K$63</f>
        <v>0</v>
      </c>
      <c r="F238" s="63">
        <f t="shared" si="397"/>
        <v>0</v>
      </c>
      <c r="G238" s="63">
        <f t="shared" si="397"/>
        <v>0</v>
      </c>
      <c r="H238" s="63">
        <f t="shared" si="397"/>
        <v>0</v>
      </c>
      <c r="I238" s="63">
        <f t="shared" si="397"/>
        <v>0</v>
      </c>
      <c r="J238" s="63">
        <f t="shared" si="397"/>
        <v>0</v>
      </c>
      <c r="K238" s="63">
        <f t="shared" si="397"/>
        <v>0</v>
      </c>
      <c r="L238" s="63">
        <f t="shared" si="397"/>
        <v>0</v>
      </c>
      <c r="M238" s="63">
        <f t="shared" si="397"/>
        <v>0</v>
      </c>
      <c r="N238" s="63">
        <f t="shared" si="397"/>
        <v>0</v>
      </c>
      <c r="O238" s="63">
        <f t="shared" si="397"/>
        <v>0</v>
      </c>
      <c r="P238" s="63">
        <f t="shared" si="398"/>
        <v>0</v>
      </c>
      <c r="Q238" s="63">
        <f t="shared" si="398"/>
        <v>0</v>
      </c>
      <c r="R238" s="63">
        <f t="shared" si="398"/>
        <v>0</v>
      </c>
      <c r="S238" s="63">
        <f t="shared" si="398"/>
        <v>0</v>
      </c>
      <c r="T238" s="63">
        <f t="shared" si="398"/>
        <v>0</v>
      </c>
      <c r="U238" s="63">
        <f t="shared" si="398"/>
        <v>0</v>
      </c>
      <c r="V238" s="63">
        <f t="shared" si="398"/>
        <v>0</v>
      </c>
      <c r="W238" s="63">
        <f t="shared" si="398"/>
        <v>0</v>
      </c>
      <c r="X238" s="63">
        <f t="shared" si="398"/>
        <v>0</v>
      </c>
      <c r="AA238" s="3">
        <f t="shared" si="399"/>
        <v>0</v>
      </c>
    </row>
    <row r="239" spans="1:27" x14ac:dyDescent="0.25">
      <c r="A239" s="8">
        <f t="shared" si="401"/>
        <v>187</v>
      </c>
      <c r="B239" s="3" t="str">
        <f t="shared" si="400"/>
        <v xml:space="preserve">    na</v>
      </c>
      <c r="C239" s="34" t="s">
        <v>373</v>
      </c>
      <c r="E239" s="63">
        <f>'Class Plant - Elec'!$L$63+'Class Plant - PRP'!$L$63</f>
        <v>0</v>
      </c>
      <c r="F239" s="63">
        <f t="shared" si="397"/>
        <v>0</v>
      </c>
      <c r="G239" s="63">
        <f t="shared" si="397"/>
        <v>0</v>
      </c>
      <c r="H239" s="63">
        <f t="shared" si="397"/>
        <v>0</v>
      </c>
      <c r="I239" s="63">
        <f t="shared" si="397"/>
        <v>0</v>
      </c>
      <c r="J239" s="63">
        <f t="shared" si="397"/>
        <v>0</v>
      </c>
      <c r="K239" s="63">
        <f t="shared" si="397"/>
        <v>0</v>
      </c>
      <c r="L239" s="63">
        <f t="shared" si="397"/>
        <v>0</v>
      </c>
      <c r="M239" s="63">
        <f t="shared" si="397"/>
        <v>0</v>
      </c>
      <c r="N239" s="63">
        <f t="shared" si="397"/>
        <v>0</v>
      </c>
      <c r="O239" s="63">
        <f t="shared" si="397"/>
        <v>0</v>
      </c>
      <c r="P239" s="63">
        <f t="shared" si="398"/>
        <v>0</v>
      </c>
      <c r="Q239" s="63">
        <f t="shared" si="398"/>
        <v>0</v>
      </c>
      <c r="R239" s="63">
        <f t="shared" si="398"/>
        <v>0</v>
      </c>
      <c r="S239" s="63">
        <f t="shared" si="398"/>
        <v>0</v>
      </c>
      <c r="T239" s="63">
        <f t="shared" si="398"/>
        <v>0</v>
      </c>
      <c r="U239" s="63">
        <f t="shared" si="398"/>
        <v>0</v>
      </c>
      <c r="V239" s="63">
        <f t="shared" si="398"/>
        <v>0</v>
      </c>
      <c r="W239" s="63">
        <f t="shared" si="398"/>
        <v>0</v>
      </c>
      <c r="X239" s="63">
        <f t="shared" si="398"/>
        <v>0</v>
      </c>
      <c r="AA239" s="3">
        <f t="shared" si="399"/>
        <v>0</v>
      </c>
    </row>
    <row r="240" spans="1:27" x14ac:dyDescent="0.25">
      <c r="A240" s="8">
        <f t="shared" si="401"/>
        <v>188</v>
      </c>
      <c r="B240" s="3" t="str">
        <f t="shared" si="400"/>
        <v xml:space="preserve">    na</v>
      </c>
      <c r="C240" s="34" t="s">
        <v>373</v>
      </c>
      <c r="E240" s="63">
        <f>'Class Plant - Elec'!$M$63+'Class Plant - PRP'!$M$63</f>
        <v>0</v>
      </c>
      <c r="F240" s="63">
        <f t="shared" si="397"/>
        <v>0</v>
      </c>
      <c r="G240" s="63">
        <f t="shared" si="397"/>
        <v>0</v>
      </c>
      <c r="H240" s="63">
        <f t="shared" si="397"/>
        <v>0</v>
      </c>
      <c r="I240" s="63">
        <f t="shared" si="397"/>
        <v>0</v>
      </c>
      <c r="J240" s="63">
        <f t="shared" si="397"/>
        <v>0</v>
      </c>
      <c r="K240" s="63">
        <f t="shared" si="397"/>
        <v>0</v>
      </c>
      <c r="L240" s="63">
        <f t="shared" si="397"/>
        <v>0</v>
      </c>
      <c r="M240" s="63">
        <f t="shared" si="397"/>
        <v>0</v>
      </c>
      <c r="N240" s="63">
        <f t="shared" si="397"/>
        <v>0</v>
      </c>
      <c r="O240" s="63">
        <f t="shared" si="397"/>
        <v>0</v>
      </c>
      <c r="P240" s="63">
        <f t="shared" si="398"/>
        <v>0</v>
      </c>
      <c r="Q240" s="63">
        <f t="shared" si="398"/>
        <v>0</v>
      </c>
      <c r="R240" s="63">
        <f t="shared" si="398"/>
        <v>0</v>
      </c>
      <c r="S240" s="63">
        <f t="shared" si="398"/>
        <v>0</v>
      </c>
      <c r="T240" s="63">
        <f t="shared" si="398"/>
        <v>0</v>
      </c>
      <c r="U240" s="63">
        <f t="shared" si="398"/>
        <v>0</v>
      </c>
      <c r="V240" s="63">
        <f t="shared" si="398"/>
        <v>0</v>
      </c>
      <c r="W240" s="63">
        <f t="shared" si="398"/>
        <v>0</v>
      </c>
      <c r="X240" s="63">
        <f t="shared" si="398"/>
        <v>0</v>
      </c>
      <c r="AA240" s="3">
        <f t="shared" si="399"/>
        <v>0</v>
      </c>
    </row>
    <row r="241" spans="1:27" x14ac:dyDescent="0.25">
      <c r="A241" s="8">
        <f t="shared" si="401"/>
        <v>189</v>
      </c>
      <c r="B241" s="3" t="str">
        <f t="shared" si="400"/>
        <v xml:space="preserve">    na</v>
      </c>
      <c r="C241" s="34" t="s">
        <v>373</v>
      </c>
      <c r="E241" s="63">
        <f>'Class Plant - Elec'!$N$63+'Class Plant - PRP'!$N$63</f>
        <v>0</v>
      </c>
      <c r="F241" s="63">
        <f t="shared" si="397"/>
        <v>0</v>
      </c>
      <c r="G241" s="63">
        <f t="shared" si="397"/>
        <v>0</v>
      </c>
      <c r="H241" s="63">
        <f t="shared" si="397"/>
        <v>0</v>
      </c>
      <c r="I241" s="63">
        <f t="shared" si="397"/>
        <v>0</v>
      </c>
      <c r="J241" s="63">
        <f t="shared" si="397"/>
        <v>0</v>
      </c>
      <c r="K241" s="63">
        <f t="shared" si="397"/>
        <v>0</v>
      </c>
      <c r="L241" s="63">
        <f t="shared" si="397"/>
        <v>0</v>
      </c>
      <c r="M241" s="63">
        <f t="shared" si="397"/>
        <v>0</v>
      </c>
      <c r="N241" s="63">
        <f t="shared" si="397"/>
        <v>0</v>
      </c>
      <c r="O241" s="63">
        <f t="shared" si="397"/>
        <v>0</v>
      </c>
      <c r="P241" s="63">
        <f t="shared" si="398"/>
        <v>0</v>
      </c>
      <c r="Q241" s="63">
        <f t="shared" si="398"/>
        <v>0</v>
      </c>
      <c r="R241" s="63">
        <f t="shared" si="398"/>
        <v>0</v>
      </c>
      <c r="S241" s="63">
        <f t="shared" si="398"/>
        <v>0</v>
      </c>
      <c r="T241" s="63">
        <f t="shared" si="398"/>
        <v>0</v>
      </c>
      <c r="U241" s="63">
        <f t="shared" si="398"/>
        <v>0</v>
      </c>
      <c r="V241" s="63">
        <f t="shared" si="398"/>
        <v>0</v>
      </c>
      <c r="W241" s="63">
        <f t="shared" si="398"/>
        <v>0</v>
      </c>
      <c r="X241" s="63">
        <f t="shared" si="398"/>
        <v>0</v>
      </c>
      <c r="AA241" s="3">
        <f t="shared" si="399"/>
        <v>0</v>
      </c>
    </row>
    <row r="242" spans="1:27" x14ac:dyDescent="0.25">
      <c r="A242" s="8">
        <f t="shared" si="401"/>
        <v>190</v>
      </c>
      <c r="B242" s="3" t="str">
        <f t="shared" si="400"/>
        <v xml:space="preserve">    na</v>
      </c>
      <c r="C242" s="34" t="s">
        <v>373</v>
      </c>
      <c r="E242" s="69">
        <f>'Class Plant - Elec'!$O$63+'Class Plant - PRP'!$O$63</f>
        <v>0</v>
      </c>
      <c r="F242" s="69">
        <f t="shared" si="397"/>
        <v>0</v>
      </c>
      <c r="G242" s="69">
        <f t="shared" si="397"/>
        <v>0</v>
      </c>
      <c r="H242" s="69">
        <f t="shared" si="397"/>
        <v>0</v>
      </c>
      <c r="I242" s="69">
        <f t="shared" si="397"/>
        <v>0</v>
      </c>
      <c r="J242" s="69">
        <f t="shared" si="397"/>
        <v>0</v>
      </c>
      <c r="K242" s="69">
        <f t="shared" si="397"/>
        <v>0</v>
      </c>
      <c r="L242" s="69">
        <f t="shared" si="397"/>
        <v>0</v>
      </c>
      <c r="M242" s="69">
        <f t="shared" si="397"/>
        <v>0</v>
      </c>
      <c r="N242" s="69">
        <f t="shared" si="397"/>
        <v>0</v>
      </c>
      <c r="O242" s="69">
        <f t="shared" si="397"/>
        <v>0</v>
      </c>
      <c r="P242" s="69">
        <f t="shared" si="398"/>
        <v>0</v>
      </c>
      <c r="Q242" s="69">
        <f t="shared" si="398"/>
        <v>0</v>
      </c>
      <c r="R242" s="69">
        <f t="shared" si="398"/>
        <v>0</v>
      </c>
      <c r="S242" s="69">
        <f t="shared" si="398"/>
        <v>0</v>
      </c>
      <c r="T242" s="69">
        <f t="shared" si="398"/>
        <v>0</v>
      </c>
      <c r="U242" s="69">
        <f t="shared" si="398"/>
        <v>0</v>
      </c>
      <c r="V242" s="69">
        <f t="shared" si="398"/>
        <v>0</v>
      </c>
      <c r="W242" s="69">
        <f t="shared" si="398"/>
        <v>0</v>
      </c>
      <c r="X242" s="69">
        <f t="shared" si="398"/>
        <v>0</v>
      </c>
      <c r="AA242" s="3">
        <f t="shared" si="399"/>
        <v>0</v>
      </c>
    </row>
    <row r="243" spans="1:27" x14ac:dyDescent="0.25">
      <c r="A243" s="8">
        <f t="shared" si="401"/>
        <v>191</v>
      </c>
      <c r="E243" s="63">
        <f>SUM(E234:E242)</f>
        <v>0</v>
      </c>
      <c r="F243" s="63">
        <f t="shared" ref="F243" si="402">SUM(F234:F242)</f>
        <v>0</v>
      </c>
      <c r="G243" s="63">
        <f t="shared" ref="G243" si="403">SUM(G234:G242)</f>
        <v>0</v>
      </c>
      <c r="H243" s="63">
        <f t="shared" ref="H243" si="404">SUM(H234:H242)</f>
        <v>0</v>
      </c>
      <c r="I243" s="63">
        <f t="shared" ref="I243" si="405">SUM(I234:I242)</f>
        <v>0</v>
      </c>
      <c r="J243" s="63">
        <f t="shared" ref="J243" si="406">SUM(J234:J242)</f>
        <v>0</v>
      </c>
      <c r="K243" s="63">
        <f t="shared" ref="K243" si="407">SUM(K234:K242)</f>
        <v>0</v>
      </c>
      <c r="L243" s="63">
        <f t="shared" ref="L243" si="408">SUM(L234:L242)</f>
        <v>0</v>
      </c>
      <c r="M243" s="63">
        <f t="shared" ref="M243" si="409">SUM(M234:M242)</f>
        <v>0</v>
      </c>
      <c r="N243" s="63">
        <f t="shared" ref="N243" si="410">SUM(N234:N242)</f>
        <v>0</v>
      </c>
      <c r="O243" s="63">
        <f t="shared" ref="O243" si="411">SUM(O234:O242)</f>
        <v>0</v>
      </c>
      <c r="P243" s="63">
        <f t="shared" ref="P243" si="412">SUM(P234:P242)</f>
        <v>0</v>
      </c>
      <c r="Q243" s="63">
        <f t="shared" ref="Q243" si="413">SUM(Q234:Q242)</f>
        <v>0</v>
      </c>
      <c r="R243" s="63">
        <f t="shared" ref="R243" si="414">SUM(R234:R242)</f>
        <v>0</v>
      </c>
      <c r="S243" s="63">
        <f t="shared" ref="S243" si="415">SUM(S234:S242)</f>
        <v>0</v>
      </c>
      <c r="T243" s="63">
        <f t="shared" ref="T243" si="416">SUM(T234:T242)</f>
        <v>0</v>
      </c>
      <c r="U243" s="63">
        <f t="shared" ref="U243" si="417">SUM(U234:U242)</f>
        <v>0</v>
      </c>
      <c r="V243" s="63">
        <f t="shared" ref="V243" si="418">SUM(V234:V242)</f>
        <v>0</v>
      </c>
      <c r="W243" s="63">
        <f t="shared" ref="W243" si="419">SUM(W234:W242)</f>
        <v>0</v>
      </c>
      <c r="X243" s="63">
        <f t="shared" ref="X243" si="420">SUM(X234:X242)</f>
        <v>0</v>
      </c>
      <c r="AA243" s="3">
        <f t="shared" si="399"/>
        <v>0</v>
      </c>
    </row>
    <row r="244" spans="1:27" x14ac:dyDescent="0.25">
      <c r="A244" s="8"/>
    </row>
    <row r="245" spans="1:27" s="66" customFormat="1" x14ac:dyDescent="0.25">
      <c r="A245" s="71">
        <f>+A243+1</f>
        <v>192</v>
      </c>
      <c r="B245" s="67" t="s">
        <v>413</v>
      </c>
      <c r="E245" s="70">
        <f>E243+E231+E219+E207+E195+E183+E171+E159+E147+E135+E123+E111+E99+E87+E75</f>
        <v>609096159.01999998</v>
      </c>
      <c r="F245" s="70">
        <f t="shared" ref="F245:X245" si="421">F243+F231+F219+F207+F195+F183+F171+F159+F147+F135+F123+F111+F99+F87+F75</f>
        <v>183223831.04180661</v>
      </c>
      <c r="G245" s="70">
        <f t="shared" si="421"/>
        <v>107272463.3484247</v>
      </c>
      <c r="H245" s="70">
        <f t="shared" si="421"/>
        <v>86784072.559955522</v>
      </c>
      <c r="I245" s="70">
        <f t="shared" si="421"/>
        <v>23035053.728286181</v>
      </c>
      <c r="J245" s="70">
        <f t="shared" si="421"/>
        <v>45642310.352503628</v>
      </c>
      <c r="K245" s="70">
        <f t="shared" si="421"/>
        <v>117452181.55340561</v>
      </c>
      <c r="L245" s="70">
        <f t="shared" si="421"/>
        <v>8808814.9958356377</v>
      </c>
      <c r="M245" s="70">
        <f t="shared" si="421"/>
        <v>29408986.451606974</v>
      </c>
      <c r="N245" s="70">
        <f t="shared" si="421"/>
        <v>9429.5600288892838</v>
      </c>
      <c r="O245" s="70">
        <f t="shared" si="421"/>
        <v>46010.74798826292</v>
      </c>
      <c r="P245" s="70">
        <f t="shared" si="421"/>
        <v>7413004.6801580293</v>
      </c>
      <c r="Q245" s="70">
        <f t="shared" si="421"/>
        <v>0</v>
      </c>
      <c r="R245" s="70">
        <f t="shared" si="421"/>
        <v>0</v>
      </c>
      <c r="S245" s="70">
        <f t="shared" si="421"/>
        <v>0</v>
      </c>
      <c r="T245" s="70">
        <f t="shared" si="421"/>
        <v>0</v>
      </c>
      <c r="U245" s="70">
        <f t="shared" si="421"/>
        <v>0</v>
      </c>
      <c r="V245" s="70">
        <f t="shared" si="421"/>
        <v>0</v>
      </c>
      <c r="W245" s="70">
        <f t="shared" si="421"/>
        <v>0</v>
      </c>
      <c r="X245" s="70">
        <f t="shared" si="421"/>
        <v>0</v>
      </c>
    </row>
    <row r="246" spans="1:27" x14ac:dyDescent="0.25">
      <c r="A246" s="8"/>
    </row>
    <row r="247" spans="1:27" x14ac:dyDescent="0.25">
      <c r="A247" s="8"/>
    </row>
    <row r="248" spans="1:27" s="66" customFormat="1" x14ac:dyDescent="0.25">
      <c r="A248" s="71"/>
      <c r="B248" s="67" t="s">
        <v>421</v>
      </c>
    </row>
    <row r="249" spans="1:27" x14ac:dyDescent="0.25">
      <c r="A249" s="8"/>
      <c r="B249" s="3" t="s">
        <v>27</v>
      </c>
    </row>
    <row r="250" spans="1:27" x14ac:dyDescent="0.25">
      <c r="A250" s="8">
        <f>+A245+1</f>
        <v>193</v>
      </c>
      <c r="B250" s="3" t="str">
        <f>B234</f>
        <v xml:space="preserve">    Consumer</v>
      </c>
      <c r="C250" s="34" t="s">
        <v>184</v>
      </c>
      <c r="E250" s="63">
        <f>'Class Plant - Elec'!$G$78+'Class Plant - PRP'!$G$78</f>
        <v>48509346.766401574</v>
      </c>
      <c r="F250" s="63">
        <f t="shared" ref="F250:O258" si="422">IFERROR($E250*VLOOKUP($C250,ALLOCATORS,F$1,FALSE),0)</f>
        <v>13347466.709502723</v>
      </c>
      <c r="G250" s="63">
        <f t="shared" si="422"/>
        <v>6396346.7946114866</v>
      </c>
      <c r="H250" s="63">
        <f t="shared" si="422"/>
        <v>7626325.4602679396</v>
      </c>
      <c r="I250" s="63">
        <f t="shared" si="422"/>
        <v>2316074.1142078345</v>
      </c>
      <c r="J250" s="63">
        <f t="shared" si="422"/>
        <v>4103598.4221350448</v>
      </c>
      <c r="K250" s="63">
        <f t="shared" si="422"/>
        <v>10717166.233893929</v>
      </c>
      <c r="L250" s="63">
        <f t="shared" si="422"/>
        <v>843487.86123061122</v>
      </c>
      <c r="M250" s="63">
        <f t="shared" si="422"/>
        <v>2978292.5653032442</v>
      </c>
      <c r="N250" s="63">
        <f t="shared" si="422"/>
        <v>200.99061552833871</v>
      </c>
      <c r="O250" s="63">
        <f t="shared" si="422"/>
        <v>980.71686597763073</v>
      </c>
      <c r="P250" s="63">
        <f t="shared" ref="P250:X258" si="423">IFERROR($E250*VLOOKUP($C250,ALLOCATORS,P$1,FALSE),0)</f>
        <v>179406.89776724734</v>
      </c>
      <c r="Q250" s="63">
        <f t="shared" si="423"/>
        <v>0</v>
      </c>
      <c r="R250" s="63">
        <f t="shared" si="423"/>
        <v>0</v>
      </c>
      <c r="S250" s="63">
        <f t="shared" si="423"/>
        <v>0</v>
      </c>
      <c r="T250" s="63">
        <f t="shared" si="423"/>
        <v>0</v>
      </c>
      <c r="U250" s="63">
        <f t="shared" si="423"/>
        <v>0</v>
      </c>
      <c r="V250" s="63">
        <f t="shared" si="423"/>
        <v>0</v>
      </c>
      <c r="W250" s="63">
        <f t="shared" si="423"/>
        <v>0</v>
      </c>
      <c r="X250" s="63">
        <f t="shared" si="423"/>
        <v>0</v>
      </c>
      <c r="AA250" s="3">
        <f t="shared" ref="AA250:AA259" si="424">IF(ROUND(SUM(F250:X250)-E250,0)=0,0,1)</f>
        <v>0</v>
      </c>
    </row>
    <row r="251" spans="1:27" x14ac:dyDescent="0.25">
      <c r="A251" s="8">
        <f>+A250+1</f>
        <v>194</v>
      </c>
      <c r="B251" s="3" t="str">
        <f t="shared" ref="B251:B258" si="425">B235</f>
        <v xml:space="preserve">    Demand</v>
      </c>
      <c r="C251" s="34" t="s">
        <v>184</v>
      </c>
      <c r="E251" s="63">
        <f>'Class Plant - Elec'!$H$78+'Class Plant - PRP'!$H$78</f>
        <v>488953421.95686591</v>
      </c>
      <c r="F251" s="63">
        <f t="shared" si="422"/>
        <v>134536743.06302819</v>
      </c>
      <c r="G251" s="63">
        <f t="shared" si="422"/>
        <v>64472433.906578377</v>
      </c>
      <c r="H251" s="63">
        <f t="shared" si="422"/>
        <v>76870091.62814565</v>
      </c>
      <c r="I251" s="63">
        <f t="shared" si="422"/>
        <v>23345034.290010151</v>
      </c>
      <c r="J251" s="63">
        <f t="shared" si="422"/>
        <v>41362513.094681397</v>
      </c>
      <c r="K251" s="63">
        <f t="shared" si="422"/>
        <v>108024441.74268834</v>
      </c>
      <c r="L251" s="63">
        <f t="shared" si="422"/>
        <v>8501996.0815765727</v>
      </c>
      <c r="M251" s="63">
        <f t="shared" si="422"/>
        <v>30019912.418246284</v>
      </c>
      <c r="N251" s="63">
        <f t="shared" si="422"/>
        <v>2025.8992502423268</v>
      </c>
      <c r="O251" s="63">
        <f t="shared" si="422"/>
        <v>9885.2056264485291</v>
      </c>
      <c r="P251" s="63">
        <f t="shared" si="423"/>
        <v>1808344.6270342013</v>
      </c>
      <c r="Q251" s="63">
        <f t="shared" si="423"/>
        <v>0</v>
      </c>
      <c r="R251" s="63">
        <f t="shared" si="423"/>
        <v>0</v>
      </c>
      <c r="S251" s="63">
        <f t="shared" si="423"/>
        <v>0</v>
      </c>
      <c r="T251" s="63">
        <f t="shared" si="423"/>
        <v>0</v>
      </c>
      <c r="U251" s="63">
        <f t="shared" si="423"/>
        <v>0</v>
      </c>
      <c r="V251" s="63">
        <f t="shared" si="423"/>
        <v>0</v>
      </c>
      <c r="W251" s="63">
        <f t="shared" si="423"/>
        <v>0</v>
      </c>
      <c r="X251" s="63">
        <f t="shared" si="423"/>
        <v>0</v>
      </c>
      <c r="AA251" s="3">
        <f t="shared" si="424"/>
        <v>0</v>
      </c>
    </row>
    <row r="252" spans="1:27" x14ac:dyDescent="0.25">
      <c r="A252" s="8">
        <f t="shared" ref="A252:A259" si="426">+A251+1</f>
        <v>195</v>
      </c>
      <c r="B252" s="3" t="str">
        <f t="shared" si="425"/>
        <v xml:space="preserve">    Energy</v>
      </c>
      <c r="C252" s="34" t="s">
        <v>184</v>
      </c>
      <c r="E252" s="63">
        <f>'Class Plant - Elec'!$I$78+'Class Plant - PRP'!$I$78</f>
        <v>0</v>
      </c>
      <c r="F252" s="63">
        <f t="shared" si="422"/>
        <v>0</v>
      </c>
      <c r="G252" s="63">
        <f t="shared" si="422"/>
        <v>0</v>
      </c>
      <c r="H252" s="63">
        <f t="shared" si="422"/>
        <v>0</v>
      </c>
      <c r="I252" s="63">
        <f t="shared" si="422"/>
        <v>0</v>
      </c>
      <c r="J252" s="63">
        <f t="shared" si="422"/>
        <v>0</v>
      </c>
      <c r="K252" s="63">
        <f t="shared" si="422"/>
        <v>0</v>
      </c>
      <c r="L252" s="63">
        <f t="shared" si="422"/>
        <v>0</v>
      </c>
      <c r="M252" s="63">
        <f t="shared" si="422"/>
        <v>0</v>
      </c>
      <c r="N252" s="63">
        <f t="shared" si="422"/>
        <v>0</v>
      </c>
      <c r="O252" s="63">
        <f t="shared" si="422"/>
        <v>0</v>
      </c>
      <c r="P252" s="63">
        <f t="shared" si="423"/>
        <v>0</v>
      </c>
      <c r="Q252" s="63">
        <f t="shared" si="423"/>
        <v>0</v>
      </c>
      <c r="R252" s="63">
        <f t="shared" si="423"/>
        <v>0</v>
      </c>
      <c r="S252" s="63">
        <f t="shared" si="423"/>
        <v>0</v>
      </c>
      <c r="T252" s="63">
        <f t="shared" si="423"/>
        <v>0</v>
      </c>
      <c r="U252" s="63">
        <f t="shared" si="423"/>
        <v>0</v>
      </c>
      <c r="V252" s="63">
        <f t="shared" si="423"/>
        <v>0</v>
      </c>
      <c r="W252" s="63">
        <f t="shared" si="423"/>
        <v>0</v>
      </c>
      <c r="X252" s="63">
        <f t="shared" si="423"/>
        <v>0</v>
      </c>
      <c r="AA252" s="3">
        <f t="shared" si="424"/>
        <v>0</v>
      </c>
    </row>
    <row r="253" spans="1:27" x14ac:dyDescent="0.25">
      <c r="A253" s="8">
        <f t="shared" si="426"/>
        <v>196</v>
      </c>
      <c r="B253" s="3" t="str">
        <f t="shared" si="425"/>
        <v xml:space="preserve">    Revenue</v>
      </c>
      <c r="C253" s="34" t="s">
        <v>184</v>
      </c>
      <c r="E253" s="63">
        <f>'Class Plant - Elec'!$J$78+'Class Plant - PRP'!$J$78</f>
        <v>0</v>
      </c>
      <c r="F253" s="63">
        <f t="shared" si="422"/>
        <v>0</v>
      </c>
      <c r="G253" s="63">
        <f t="shared" si="422"/>
        <v>0</v>
      </c>
      <c r="H253" s="63">
        <f t="shared" si="422"/>
        <v>0</v>
      </c>
      <c r="I253" s="63">
        <f t="shared" si="422"/>
        <v>0</v>
      </c>
      <c r="J253" s="63">
        <f t="shared" si="422"/>
        <v>0</v>
      </c>
      <c r="K253" s="63">
        <f t="shared" si="422"/>
        <v>0</v>
      </c>
      <c r="L253" s="63">
        <f t="shared" si="422"/>
        <v>0</v>
      </c>
      <c r="M253" s="63">
        <f t="shared" si="422"/>
        <v>0</v>
      </c>
      <c r="N253" s="63">
        <f t="shared" si="422"/>
        <v>0</v>
      </c>
      <c r="O253" s="63">
        <f t="shared" si="422"/>
        <v>0</v>
      </c>
      <c r="P253" s="63">
        <f t="shared" si="423"/>
        <v>0</v>
      </c>
      <c r="Q253" s="63">
        <f t="shared" si="423"/>
        <v>0</v>
      </c>
      <c r="R253" s="63">
        <f t="shared" si="423"/>
        <v>0</v>
      </c>
      <c r="S253" s="63">
        <f t="shared" si="423"/>
        <v>0</v>
      </c>
      <c r="T253" s="63">
        <f t="shared" si="423"/>
        <v>0</v>
      </c>
      <c r="U253" s="63">
        <f t="shared" si="423"/>
        <v>0</v>
      </c>
      <c r="V253" s="63">
        <f t="shared" si="423"/>
        <v>0</v>
      </c>
      <c r="W253" s="63">
        <f t="shared" si="423"/>
        <v>0</v>
      </c>
      <c r="X253" s="63">
        <f t="shared" si="423"/>
        <v>0</v>
      </c>
      <c r="AA253" s="3">
        <f t="shared" si="424"/>
        <v>0</v>
      </c>
    </row>
    <row r="254" spans="1:27" x14ac:dyDescent="0.25">
      <c r="A254" s="8">
        <f t="shared" si="426"/>
        <v>197</v>
      </c>
      <c r="B254" s="3" t="str">
        <f t="shared" si="425"/>
        <v xml:space="preserve">    Lights</v>
      </c>
      <c r="C254" s="34" t="s">
        <v>184</v>
      </c>
      <c r="E254" s="63">
        <f>'Class Plant - Elec'!$K$78+'Class Plant - PRP'!$K$78</f>
        <v>2586096.4175652033</v>
      </c>
      <c r="F254" s="63">
        <f t="shared" si="422"/>
        <v>711570.82380922651</v>
      </c>
      <c r="G254" s="63">
        <f t="shared" si="422"/>
        <v>340997.5733275885</v>
      </c>
      <c r="H254" s="63">
        <f t="shared" si="422"/>
        <v>406569.33697662799</v>
      </c>
      <c r="I254" s="63">
        <f t="shared" si="422"/>
        <v>123472.92571082154</v>
      </c>
      <c r="J254" s="63">
        <f t="shared" si="422"/>
        <v>218768.17327006199</v>
      </c>
      <c r="K254" s="63">
        <f t="shared" si="422"/>
        <v>571346.0817641886</v>
      </c>
      <c r="L254" s="63">
        <f t="shared" si="422"/>
        <v>44967.435795261088</v>
      </c>
      <c r="M254" s="63">
        <f t="shared" si="422"/>
        <v>158776.65330522333</v>
      </c>
      <c r="N254" s="63">
        <f t="shared" si="422"/>
        <v>10.715071330172423</v>
      </c>
      <c r="O254" s="63">
        <f t="shared" si="422"/>
        <v>52.283292660357176</v>
      </c>
      <c r="P254" s="63">
        <f t="shared" si="423"/>
        <v>9564.4152422129555</v>
      </c>
      <c r="Q254" s="63">
        <f t="shared" si="423"/>
        <v>0</v>
      </c>
      <c r="R254" s="63">
        <f t="shared" si="423"/>
        <v>0</v>
      </c>
      <c r="S254" s="63">
        <f t="shared" si="423"/>
        <v>0</v>
      </c>
      <c r="T254" s="63">
        <f t="shared" si="423"/>
        <v>0</v>
      </c>
      <c r="U254" s="63">
        <f t="shared" si="423"/>
        <v>0</v>
      </c>
      <c r="V254" s="63">
        <f t="shared" si="423"/>
        <v>0</v>
      </c>
      <c r="W254" s="63">
        <f t="shared" si="423"/>
        <v>0</v>
      </c>
      <c r="X254" s="63">
        <f t="shared" si="423"/>
        <v>0</v>
      </c>
      <c r="AA254" s="3">
        <f t="shared" si="424"/>
        <v>0</v>
      </c>
    </row>
    <row r="255" spans="1:27" x14ac:dyDescent="0.25">
      <c r="A255" s="8">
        <f t="shared" si="426"/>
        <v>198</v>
      </c>
      <c r="B255" s="3" t="str">
        <f t="shared" si="425"/>
        <v xml:space="preserve">    na</v>
      </c>
      <c r="C255" s="34" t="s">
        <v>184</v>
      </c>
      <c r="E255" s="63">
        <f>'Class Plant - Elec'!$L$78+'Class Plant - PRP'!$L$78</f>
        <v>0</v>
      </c>
      <c r="F255" s="63">
        <f t="shared" si="422"/>
        <v>0</v>
      </c>
      <c r="G255" s="63">
        <f t="shared" si="422"/>
        <v>0</v>
      </c>
      <c r="H255" s="63">
        <f t="shared" si="422"/>
        <v>0</v>
      </c>
      <c r="I255" s="63">
        <f t="shared" si="422"/>
        <v>0</v>
      </c>
      <c r="J255" s="63">
        <f t="shared" si="422"/>
        <v>0</v>
      </c>
      <c r="K255" s="63">
        <f t="shared" si="422"/>
        <v>0</v>
      </c>
      <c r="L255" s="63">
        <f t="shared" si="422"/>
        <v>0</v>
      </c>
      <c r="M255" s="63">
        <f t="shared" si="422"/>
        <v>0</v>
      </c>
      <c r="N255" s="63">
        <f t="shared" si="422"/>
        <v>0</v>
      </c>
      <c r="O255" s="63">
        <f t="shared" si="422"/>
        <v>0</v>
      </c>
      <c r="P255" s="63">
        <f t="shared" si="423"/>
        <v>0</v>
      </c>
      <c r="Q255" s="63">
        <f t="shared" si="423"/>
        <v>0</v>
      </c>
      <c r="R255" s="63">
        <f t="shared" si="423"/>
        <v>0</v>
      </c>
      <c r="S255" s="63">
        <f t="shared" si="423"/>
        <v>0</v>
      </c>
      <c r="T255" s="63">
        <f t="shared" si="423"/>
        <v>0</v>
      </c>
      <c r="U255" s="63">
        <f t="shared" si="423"/>
        <v>0</v>
      </c>
      <c r="V255" s="63">
        <f t="shared" si="423"/>
        <v>0</v>
      </c>
      <c r="W255" s="63">
        <f t="shared" si="423"/>
        <v>0</v>
      </c>
      <c r="X255" s="63">
        <f t="shared" si="423"/>
        <v>0</v>
      </c>
      <c r="AA255" s="3">
        <f t="shared" si="424"/>
        <v>0</v>
      </c>
    </row>
    <row r="256" spans="1:27" x14ac:dyDescent="0.25">
      <c r="A256" s="8">
        <f t="shared" si="426"/>
        <v>199</v>
      </c>
      <c r="B256" s="3" t="str">
        <f t="shared" si="425"/>
        <v xml:space="preserve">    na</v>
      </c>
      <c r="C256" s="34" t="s">
        <v>184</v>
      </c>
      <c r="E256" s="63">
        <f>'Class Plant - Elec'!$M$78+'Class Plant - PRP'!$M$78</f>
        <v>0</v>
      </c>
      <c r="F256" s="63">
        <f t="shared" si="422"/>
        <v>0</v>
      </c>
      <c r="G256" s="63">
        <f t="shared" si="422"/>
        <v>0</v>
      </c>
      <c r="H256" s="63">
        <f t="shared" si="422"/>
        <v>0</v>
      </c>
      <c r="I256" s="63">
        <f t="shared" si="422"/>
        <v>0</v>
      </c>
      <c r="J256" s="63">
        <f t="shared" si="422"/>
        <v>0</v>
      </c>
      <c r="K256" s="63">
        <f t="shared" si="422"/>
        <v>0</v>
      </c>
      <c r="L256" s="63">
        <f t="shared" si="422"/>
        <v>0</v>
      </c>
      <c r="M256" s="63">
        <f t="shared" si="422"/>
        <v>0</v>
      </c>
      <c r="N256" s="63">
        <f t="shared" si="422"/>
        <v>0</v>
      </c>
      <c r="O256" s="63">
        <f t="shared" si="422"/>
        <v>0</v>
      </c>
      <c r="P256" s="63">
        <f t="shared" si="423"/>
        <v>0</v>
      </c>
      <c r="Q256" s="63">
        <f t="shared" si="423"/>
        <v>0</v>
      </c>
      <c r="R256" s="63">
        <f t="shared" si="423"/>
        <v>0</v>
      </c>
      <c r="S256" s="63">
        <f t="shared" si="423"/>
        <v>0</v>
      </c>
      <c r="T256" s="63">
        <f t="shared" si="423"/>
        <v>0</v>
      </c>
      <c r="U256" s="63">
        <f t="shared" si="423"/>
        <v>0</v>
      </c>
      <c r="V256" s="63">
        <f t="shared" si="423"/>
        <v>0</v>
      </c>
      <c r="W256" s="63">
        <f t="shared" si="423"/>
        <v>0</v>
      </c>
      <c r="X256" s="63">
        <f t="shared" si="423"/>
        <v>0</v>
      </c>
      <c r="AA256" s="3">
        <f t="shared" si="424"/>
        <v>0</v>
      </c>
    </row>
    <row r="257" spans="1:27" x14ac:dyDescent="0.25">
      <c r="A257" s="8">
        <f t="shared" si="426"/>
        <v>200</v>
      </c>
      <c r="B257" s="3" t="str">
        <f t="shared" si="425"/>
        <v xml:space="preserve">    na</v>
      </c>
      <c r="C257" s="34" t="s">
        <v>184</v>
      </c>
      <c r="E257" s="63">
        <f>'Class Plant - Elec'!$N$78+'Class Plant - PRP'!$N$78</f>
        <v>0</v>
      </c>
      <c r="F257" s="63">
        <f t="shared" si="422"/>
        <v>0</v>
      </c>
      <c r="G257" s="63">
        <f t="shared" si="422"/>
        <v>0</v>
      </c>
      <c r="H257" s="63">
        <f t="shared" si="422"/>
        <v>0</v>
      </c>
      <c r="I257" s="63">
        <f t="shared" si="422"/>
        <v>0</v>
      </c>
      <c r="J257" s="63">
        <f t="shared" si="422"/>
        <v>0</v>
      </c>
      <c r="K257" s="63">
        <f t="shared" si="422"/>
        <v>0</v>
      </c>
      <c r="L257" s="63">
        <f t="shared" si="422"/>
        <v>0</v>
      </c>
      <c r="M257" s="63">
        <f t="shared" si="422"/>
        <v>0</v>
      </c>
      <c r="N257" s="63">
        <f t="shared" si="422"/>
        <v>0</v>
      </c>
      <c r="O257" s="63">
        <f t="shared" si="422"/>
        <v>0</v>
      </c>
      <c r="P257" s="63">
        <f t="shared" si="423"/>
        <v>0</v>
      </c>
      <c r="Q257" s="63">
        <f t="shared" si="423"/>
        <v>0</v>
      </c>
      <c r="R257" s="63">
        <f t="shared" si="423"/>
        <v>0</v>
      </c>
      <c r="S257" s="63">
        <f t="shared" si="423"/>
        <v>0</v>
      </c>
      <c r="T257" s="63">
        <f t="shared" si="423"/>
        <v>0</v>
      </c>
      <c r="U257" s="63">
        <f t="shared" si="423"/>
        <v>0</v>
      </c>
      <c r="V257" s="63">
        <f t="shared" si="423"/>
        <v>0</v>
      </c>
      <c r="W257" s="63">
        <f t="shared" si="423"/>
        <v>0</v>
      </c>
      <c r="X257" s="63">
        <f t="shared" si="423"/>
        <v>0</v>
      </c>
      <c r="AA257" s="3">
        <f t="shared" si="424"/>
        <v>0</v>
      </c>
    </row>
    <row r="258" spans="1:27" x14ac:dyDescent="0.25">
      <c r="A258" s="8">
        <f t="shared" si="426"/>
        <v>201</v>
      </c>
      <c r="B258" s="3" t="str">
        <f t="shared" si="425"/>
        <v xml:space="preserve">    na</v>
      </c>
      <c r="C258" s="34" t="s">
        <v>184</v>
      </c>
      <c r="E258" s="69">
        <f>'Class Plant - Elec'!$O$78+'Class Plant - PRP'!$O$78</f>
        <v>0</v>
      </c>
      <c r="F258" s="69">
        <f t="shared" si="422"/>
        <v>0</v>
      </c>
      <c r="G258" s="69">
        <f t="shared" si="422"/>
        <v>0</v>
      </c>
      <c r="H258" s="69">
        <f t="shared" si="422"/>
        <v>0</v>
      </c>
      <c r="I258" s="69">
        <f t="shared" si="422"/>
        <v>0</v>
      </c>
      <c r="J258" s="69">
        <f t="shared" si="422"/>
        <v>0</v>
      </c>
      <c r="K258" s="69">
        <f t="shared" si="422"/>
        <v>0</v>
      </c>
      <c r="L258" s="69">
        <f t="shared" si="422"/>
        <v>0</v>
      </c>
      <c r="M258" s="69">
        <f t="shared" si="422"/>
        <v>0</v>
      </c>
      <c r="N258" s="69">
        <f t="shared" si="422"/>
        <v>0</v>
      </c>
      <c r="O258" s="69">
        <f t="shared" si="422"/>
        <v>0</v>
      </c>
      <c r="P258" s="69">
        <f t="shared" si="423"/>
        <v>0</v>
      </c>
      <c r="Q258" s="69">
        <f t="shared" si="423"/>
        <v>0</v>
      </c>
      <c r="R258" s="69">
        <f t="shared" si="423"/>
        <v>0</v>
      </c>
      <c r="S258" s="69">
        <f t="shared" si="423"/>
        <v>0</v>
      </c>
      <c r="T258" s="69">
        <f t="shared" si="423"/>
        <v>0</v>
      </c>
      <c r="U258" s="69">
        <f t="shared" si="423"/>
        <v>0</v>
      </c>
      <c r="V258" s="69">
        <f t="shared" si="423"/>
        <v>0</v>
      </c>
      <c r="W258" s="69">
        <f t="shared" si="423"/>
        <v>0</v>
      </c>
      <c r="X258" s="69">
        <f t="shared" si="423"/>
        <v>0</v>
      </c>
      <c r="AA258" s="3">
        <f t="shared" si="424"/>
        <v>0</v>
      </c>
    </row>
    <row r="259" spans="1:27" s="67" customFormat="1" x14ac:dyDescent="0.25">
      <c r="A259" s="71">
        <f t="shared" si="426"/>
        <v>202</v>
      </c>
      <c r="B259" s="67" t="s">
        <v>422</v>
      </c>
      <c r="C259" s="66"/>
      <c r="D259" s="66"/>
      <c r="E259" s="70">
        <f>SUM(E250:E258)</f>
        <v>540048865.14083266</v>
      </c>
      <c r="F259" s="70">
        <f t="shared" ref="F259" si="427">SUM(F250:F258)</f>
        <v>148595780.59634015</v>
      </c>
      <c r="G259" s="70">
        <f t="shared" ref="G259" si="428">SUM(G250:G258)</f>
        <v>71209778.274517447</v>
      </c>
      <c r="H259" s="70">
        <f t="shared" ref="H259" si="429">SUM(H250:H258)</f>
        <v>84902986.425390229</v>
      </c>
      <c r="I259" s="70">
        <f t="shared" ref="I259" si="430">SUM(I250:I258)</f>
        <v>25784581.329928808</v>
      </c>
      <c r="J259" s="70">
        <f t="shared" ref="J259" si="431">SUM(J250:J258)</f>
        <v>45684879.690086506</v>
      </c>
      <c r="K259" s="70">
        <f t="shared" ref="K259" si="432">SUM(K250:K258)</f>
        <v>119312954.05834647</v>
      </c>
      <c r="L259" s="70">
        <f t="shared" ref="L259" si="433">SUM(L250:L258)</f>
        <v>9390451.3786024451</v>
      </c>
      <c r="M259" s="70">
        <f t="shared" ref="M259" si="434">SUM(M250:M258)</f>
        <v>33156981.636854753</v>
      </c>
      <c r="N259" s="70">
        <f t="shared" ref="N259" si="435">SUM(N250:N258)</f>
        <v>2237.604937100838</v>
      </c>
      <c r="O259" s="70">
        <f t="shared" ref="O259" si="436">SUM(O250:O258)</f>
        <v>10918.205785086517</v>
      </c>
      <c r="P259" s="70">
        <f t="shared" ref="P259" si="437">SUM(P250:P258)</f>
        <v>1997315.9400436617</v>
      </c>
      <c r="Q259" s="70">
        <f t="shared" ref="Q259" si="438">SUM(Q250:Q258)</f>
        <v>0</v>
      </c>
      <c r="R259" s="70">
        <f t="shared" ref="R259" si="439">SUM(R250:R258)</f>
        <v>0</v>
      </c>
      <c r="S259" s="70">
        <f t="shared" ref="S259" si="440">SUM(S250:S258)</f>
        <v>0</v>
      </c>
      <c r="T259" s="70">
        <f t="shared" ref="T259" si="441">SUM(T250:T258)</f>
        <v>0</v>
      </c>
      <c r="U259" s="70">
        <f t="shared" ref="U259" si="442">SUM(U250:U258)</f>
        <v>0</v>
      </c>
      <c r="V259" s="70">
        <f t="shared" ref="V259" si="443">SUM(V250:V258)</f>
        <v>0</v>
      </c>
      <c r="W259" s="70">
        <f t="shared" ref="W259" si="444">SUM(W250:W258)</f>
        <v>0</v>
      </c>
      <c r="X259" s="70">
        <f t="shared" ref="X259" si="445">SUM(X250:X258)</f>
        <v>0</v>
      </c>
      <c r="AA259" s="67">
        <f t="shared" si="424"/>
        <v>0</v>
      </c>
    </row>
    <row r="260" spans="1:27" x14ac:dyDescent="0.25">
      <c r="A260" s="8"/>
    </row>
    <row r="261" spans="1:27" x14ac:dyDescent="0.25">
      <c r="A261" s="8"/>
    </row>
    <row r="262" spans="1:27" s="66" customFormat="1" x14ac:dyDescent="0.25">
      <c r="A262" s="71"/>
      <c r="B262" s="67" t="s">
        <v>414</v>
      </c>
    </row>
    <row r="263" spans="1:27" x14ac:dyDescent="0.25">
      <c r="A263" s="8"/>
      <c r="B263" s="3" t="s">
        <v>155</v>
      </c>
    </row>
    <row r="264" spans="1:27" x14ac:dyDescent="0.25">
      <c r="A264" s="8">
        <f>+A259+1</f>
        <v>203</v>
      </c>
      <c r="B264" s="3" t="str">
        <f t="shared" ref="B264:B272" si="446">B234</f>
        <v xml:space="preserve">    Consumer</v>
      </c>
      <c r="C264" s="34" t="s">
        <v>570</v>
      </c>
      <c r="E264" s="63">
        <f>'Class Plant - Elec'!$G$81+'Class Plant - PRP'!$G$81</f>
        <v>0</v>
      </c>
      <c r="F264" s="63">
        <f t="shared" ref="F264:O272" si="447">IFERROR($E264*VLOOKUP($C264,ALLOCATORS,F$1,FALSE),0)</f>
        <v>0</v>
      </c>
      <c r="G264" s="63">
        <f t="shared" si="447"/>
        <v>0</v>
      </c>
      <c r="H264" s="63">
        <f t="shared" si="447"/>
        <v>0</v>
      </c>
      <c r="I264" s="63">
        <f t="shared" si="447"/>
        <v>0</v>
      </c>
      <c r="J264" s="63">
        <f t="shared" si="447"/>
        <v>0</v>
      </c>
      <c r="K264" s="63">
        <f t="shared" si="447"/>
        <v>0</v>
      </c>
      <c r="L264" s="63">
        <f t="shared" si="447"/>
        <v>0</v>
      </c>
      <c r="M264" s="63">
        <f t="shared" si="447"/>
        <v>0</v>
      </c>
      <c r="N264" s="63">
        <f t="shared" si="447"/>
        <v>0</v>
      </c>
      <c r="O264" s="63">
        <f t="shared" si="447"/>
        <v>0</v>
      </c>
      <c r="P264" s="63">
        <f t="shared" ref="P264:X272" si="448">IFERROR($E264*VLOOKUP($C264,ALLOCATORS,P$1,FALSE),0)</f>
        <v>0</v>
      </c>
      <c r="Q264" s="63">
        <f t="shared" si="448"/>
        <v>0</v>
      </c>
      <c r="R264" s="63">
        <f t="shared" si="448"/>
        <v>0</v>
      </c>
      <c r="S264" s="63">
        <f t="shared" si="448"/>
        <v>0</v>
      </c>
      <c r="T264" s="63">
        <f t="shared" si="448"/>
        <v>0</v>
      </c>
      <c r="U264" s="63">
        <f t="shared" si="448"/>
        <v>0</v>
      </c>
      <c r="V264" s="63">
        <f t="shared" si="448"/>
        <v>0</v>
      </c>
      <c r="W264" s="63">
        <f t="shared" si="448"/>
        <v>0</v>
      </c>
      <c r="X264" s="63">
        <f t="shared" si="448"/>
        <v>0</v>
      </c>
      <c r="AA264" s="3">
        <f t="shared" ref="AA264:AA273" si="449">IF(ROUND(SUM(F264:X264)-E264,0)=0,0,1)</f>
        <v>0</v>
      </c>
    </row>
    <row r="265" spans="1:27" x14ac:dyDescent="0.25">
      <c r="A265" s="8">
        <f>+A264+1</f>
        <v>204</v>
      </c>
      <c r="B265" s="3" t="str">
        <f t="shared" si="446"/>
        <v xml:space="preserve">    Demand</v>
      </c>
      <c r="C265" s="34" t="s">
        <v>570</v>
      </c>
      <c r="E265" s="63">
        <f>'Class Plant - Elec'!$H$81+'Class Plant - PRP'!$H$81</f>
        <v>96356252.579999983</v>
      </c>
      <c r="F265" s="63">
        <f t="shared" si="447"/>
        <v>25609100.142448798</v>
      </c>
      <c r="G265" s="63">
        <f t="shared" si="447"/>
        <v>11146857.126109079</v>
      </c>
      <c r="H265" s="63">
        <f t="shared" si="447"/>
        <v>15667308.651594756</v>
      </c>
      <c r="I265" s="63">
        <f t="shared" si="447"/>
        <v>4950057.1598371379</v>
      </c>
      <c r="J265" s="63">
        <f t="shared" si="447"/>
        <v>8491293.6253181472</v>
      </c>
      <c r="K265" s="63">
        <f t="shared" si="447"/>
        <v>22277440.30918606</v>
      </c>
      <c r="L265" s="63">
        <f t="shared" si="447"/>
        <v>1778490.5872966829</v>
      </c>
      <c r="M265" s="63">
        <f t="shared" si="447"/>
        <v>6377665.6583441459</v>
      </c>
      <c r="N265" s="63">
        <f t="shared" si="447"/>
        <v>0</v>
      </c>
      <c r="O265" s="63">
        <f t="shared" si="447"/>
        <v>0</v>
      </c>
      <c r="P265" s="63">
        <f t="shared" si="448"/>
        <v>58039.319865159821</v>
      </c>
      <c r="Q265" s="63">
        <f t="shared" si="448"/>
        <v>0</v>
      </c>
      <c r="R265" s="63">
        <f t="shared" si="448"/>
        <v>0</v>
      </c>
      <c r="S265" s="63">
        <f t="shared" si="448"/>
        <v>0</v>
      </c>
      <c r="T265" s="63">
        <f t="shared" si="448"/>
        <v>0</v>
      </c>
      <c r="U265" s="63">
        <f t="shared" si="448"/>
        <v>0</v>
      </c>
      <c r="V265" s="63">
        <f t="shared" si="448"/>
        <v>0</v>
      </c>
      <c r="W265" s="63">
        <f t="shared" si="448"/>
        <v>0</v>
      </c>
      <c r="X265" s="63">
        <f t="shared" si="448"/>
        <v>0</v>
      </c>
      <c r="AA265" s="3">
        <f t="shared" si="449"/>
        <v>0</v>
      </c>
    </row>
    <row r="266" spans="1:27" x14ac:dyDescent="0.25">
      <c r="A266" s="8">
        <f t="shared" ref="A266:A273" si="450">+A265+1</f>
        <v>205</v>
      </c>
      <c r="B266" s="3" t="str">
        <f t="shared" si="446"/>
        <v xml:space="preserve">    Energy</v>
      </c>
      <c r="C266" s="34" t="s">
        <v>570</v>
      </c>
      <c r="E266" s="63">
        <f>'Class Plant - Elec'!$I$81+'Class Plant - PRP'!$I$81</f>
        <v>0</v>
      </c>
      <c r="F266" s="63">
        <f t="shared" si="447"/>
        <v>0</v>
      </c>
      <c r="G266" s="63">
        <f t="shared" si="447"/>
        <v>0</v>
      </c>
      <c r="H266" s="63">
        <f t="shared" si="447"/>
        <v>0</v>
      </c>
      <c r="I266" s="63">
        <f t="shared" si="447"/>
        <v>0</v>
      </c>
      <c r="J266" s="63">
        <f t="shared" si="447"/>
        <v>0</v>
      </c>
      <c r="K266" s="63">
        <f t="shared" si="447"/>
        <v>0</v>
      </c>
      <c r="L266" s="63">
        <f t="shared" si="447"/>
        <v>0</v>
      </c>
      <c r="M266" s="63">
        <f t="shared" si="447"/>
        <v>0</v>
      </c>
      <c r="N266" s="63">
        <f t="shared" si="447"/>
        <v>0</v>
      </c>
      <c r="O266" s="63">
        <f t="shared" si="447"/>
        <v>0</v>
      </c>
      <c r="P266" s="63">
        <f t="shared" si="448"/>
        <v>0</v>
      </c>
      <c r="Q266" s="63">
        <f t="shared" si="448"/>
        <v>0</v>
      </c>
      <c r="R266" s="63">
        <f t="shared" si="448"/>
        <v>0</v>
      </c>
      <c r="S266" s="63">
        <f t="shared" si="448"/>
        <v>0</v>
      </c>
      <c r="T266" s="63">
        <f t="shared" si="448"/>
        <v>0</v>
      </c>
      <c r="U266" s="63">
        <f t="shared" si="448"/>
        <v>0</v>
      </c>
      <c r="V266" s="63">
        <f t="shared" si="448"/>
        <v>0</v>
      </c>
      <c r="W266" s="63">
        <f t="shared" si="448"/>
        <v>0</v>
      </c>
      <c r="X266" s="63">
        <f t="shared" si="448"/>
        <v>0</v>
      </c>
      <c r="AA266" s="3">
        <f t="shared" si="449"/>
        <v>0</v>
      </c>
    </row>
    <row r="267" spans="1:27" x14ac:dyDescent="0.25">
      <c r="A267" s="8">
        <f t="shared" si="450"/>
        <v>206</v>
      </c>
      <c r="B267" s="3" t="str">
        <f t="shared" si="446"/>
        <v xml:space="preserve">    Revenue</v>
      </c>
      <c r="C267" s="34" t="s">
        <v>570</v>
      </c>
      <c r="E267" s="63">
        <f>'Class Plant - Elec'!$J$81+'Class Plant - PRP'!$J$81</f>
        <v>0</v>
      </c>
      <c r="F267" s="63">
        <f t="shared" si="447"/>
        <v>0</v>
      </c>
      <c r="G267" s="63">
        <f t="shared" si="447"/>
        <v>0</v>
      </c>
      <c r="H267" s="63">
        <f t="shared" si="447"/>
        <v>0</v>
      </c>
      <c r="I267" s="63">
        <f t="shared" si="447"/>
        <v>0</v>
      </c>
      <c r="J267" s="63">
        <f t="shared" si="447"/>
        <v>0</v>
      </c>
      <c r="K267" s="63">
        <f t="shared" si="447"/>
        <v>0</v>
      </c>
      <c r="L267" s="63">
        <f t="shared" si="447"/>
        <v>0</v>
      </c>
      <c r="M267" s="63">
        <f t="shared" si="447"/>
        <v>0</v>
      </c>
      <c r="N267" s="63">
        <f t="shared" si="447"/>
        <v>0</v>
      </c>
      <c r="O267" s="63">
        <f t="shared" si="447"/>
        <v>0</v>
      </c>
      <c r="P267" s="63">
        <f t="shared" si="448"/>
        <v>0</v>
      </c>
      <c r="Q267" s="63">
        <f t="shared" si="448"/>
        <v>0</v>
      </c>
      <c r="R267" s="63">
        <f t="shared" si="448"/>
        <v>0</v>
      </c>
      <c r="S267" s="63">
        <f t="shared" si="448"/>
        <v>0</v>
      </c>
      <c r="T267" s="63">
        <f t="shared" si="448"/>
        <v>0</v>
      </c>
      <c r="U267" s="63">
        <f t="shared" si="448"/>
        <v>0</v>
      </c>
      <c r="V267" s="63">
        <f t="shared" si="448"/>
        <v>0</v>
      </c>
      <c r="W267" s="63">
        <f t="shared" si="448"/>
        <v>0</v>
      </c>
      <c r="X267" s="63">
        <f t="shared" si="448"/>
        <v>0</v>
      </c>
      <c r="AA267" s="3">
        <f t="shared" si="449"/>
        <v>0</v>
      </c>
    </row>
    <row r="268" spans="1:27" x14ac:dyDescent="0.25">
      <c r="A268" s="8">
        <f t="shared" si="450"/>
        <v>207</v>
      </c>
      <c r="B268" s="3" t="str">
        <f t="shared" si="446"/>
        <v xml:space="preserve">    Lights</v>
      </c>
      <c r="C268" s="34" t="s">
        <v>570</v>
      </c>
      <c r="E268" s="63">
        <f>'Class Plant - Elec'!$K$81+'Class Plant - PRP'!$K$81</f>
        <v>0</v>
      </c>
      <c r="F268" s="63">
        <f t="shared" si="447"/>
        <v>0</v>
      </c>
      <c r="G268" s="63">
        <f t="shared" si="447"/>
        <v>0</v>
      </c>
      <c r="H268" s="63">
        <f t="shared" si="447"/>
        <v>0</v>
      </c>
      <c r="I268" s="63">
        <f t="shared" si="447"/>
        <v>0</v>
      </c>
      <c r="J268" s="63">
        <f t="shared" si="447"/>
        <v>0</v>
      </c>
      <c r="K268" s="63">
        <f t="shared" si="447"/>
        <v>0</v>
      </c>
      <c r="L268" s="63">
        <f t="shared" si="447"/>
        <v>0</v>
      </c>
      <c r="M268" s="63">
        <f t="shared" si="447"/>
        <v>0</v>
      </c>
      <c r="N268" s="63">
        <f t="shared" si="447"/>
        <v>0</v>
      </c>
      <c r="O268" s="63">
        <f t="shared" si="447"/>
        <v>0</v>
      </c>
      <c r="P268" s="63">
        <f t="shared" si="448"/>
        <v>0</v>
      </c>
      <c r="Q268" s="63">
        <f t="shared" si="448"/>
        <v>0</v>
      </c>
      <c r="R268" s="63">
        <f t="shared" si="448"/>
        <v>0</v>
      </c>
      <c r="S268" s="63">
        <f t="shared" si="448"/>
        <v>0</v>
      </c>
      <c r="T268" s="63">
        <f t="shared" si="448"/>
        <v>0</v>
      </c>
      <c r="U268" s="63">
        <f t="shared" si="448"/>
        <v>0</v>
      </c>
      <c r="V268" s="63">
        <f t="shared" si="448"/>
        <v>0</v>
      </c>
      <c r="W268" s="63">
        <f t="shared" si="448"/>
        <v>0</v>
      </c>
      <c r="X268" s="63">
        <f t="shared" si="448"/>
        <v>0</v>
      </c>
      <c r="AA268" s="3">
        <f t="shared" si="449"/>
        <v>0</v>
      </c>
    </row>
    <row r="269" spans="1:27" x14ac:dyDescent="0.25">
      <c r="A269" s="8">
        <f t="shared" si="450"/>
        <v>208</v>
      </c>
      <c r="B269" s="3" t="str">
        <f t="shared" si="446"/>
        <v xml:space="preserve">    na</v>
      </c>
      <c r="C269" s="34" t="s">
        <v>570</v>
      </c>
      <c r="E269" s="63">
        <f>'Class Plant - Elec'!$L$81+'Class Plant - PRP'!$L$81</f>
        <v>0</v>
      </c>
      <c r="F269" s="63">
        <f t="shared" si="447"/>
        <v>0</v>
      </c>
      <c r="G269" s="63">
        <f t="shared" si="447"/>
        <v>0</v>
      </c>
      <c r="H269" s="63">
        <f t="shared" si="447"/>
        <v>0</v>
      </c>
      <c r="I269" s="63">
        <f t="shared" si="447"/>
        <v>0</v>
      </c>
      <c r="J269" s="63">
        <f t="shared" si="447"/>
        <v>0</v>
      </c>
      <c r="K269" s="63">
        <f t="shared" si="447"/>
        <v>0</v>
      </c>
      <c r="L269" s="63">
        <f t="shared" si="447"/>
        <v>0</v>
      </c>
      <c r="M269" s="63">
        <f t="shared" si="447"/>
        <v>0</v>
      </c>
      <c r="N269" s="63">
        <f t="shared" si="447"/>
        <v>0</v>
      </c>
      <c r="O269" s="63">
        <f t="shared" si="447"/>
        <v>0</v>
      </c>
      <c r="P269" s="63">
        <f t="shared" si="448"/>
        <v>0</v>
      </c>
      <c r="Q269" s="63">
        <f t="shared" si="448"/>
        <v>0</v>
      </c>
      <c r="R269" s="63">
        <f t="shared" si="448"/>
        <v>0</v>
      </c>
      <c r="S269" s="63">
        <f t="shared" si="448"/>
        <v>0</v>
      </c>
      <c r="T269" s="63">
        <f t="shared" si="448"/>
        <v>0</v>
      </c>
      <c r="U269" s="63">
        <f t="shared" si="448"/>
        <v>0</v>
      </c>
      <c r="V269" s="63">
        <f t="shared" si="448"/>
        <v>0</v>
      </c>
      <c r="W269" s="63">
        <f t="shared" si="448"/>
        <v>0</v>
      </c>
      <c r="X269" s="63">
        <f t="shared" si="448"/>
        <v>0</v>
      </c>
      <c r="AA269" s="3">
        <f t="shared" si="449"/>
        <v>0</v>
      </c>
    </row>
    <row r="270" spans="1:27" x14ac:dyDescent="0.25">
      <c r="A270" s="8">
        <f t="shared" si="450"/>
        <v>209</v>
      </c>
      <c r="B270" s="3" t="str">
        <f t="shared" si="446"/>
        <v xml:space="preserve">    na</v>
      </c>
      <c r="C270" s="34" t="s">
        <v>570</v>
      </c>
      <c r="E270" s="63">
        <f>'Class Plant - Elec'!$M$81+'Class Plant - PRP'!$M$81</f>
        <v>0</v>
      </c>
      <c r="F270" s="63">
        <f t="shared" si="447"/>
        <v>0</v>
      </c>
      <c r="G270" s="63">
        <f t="shared" si="447"/>
        <v>0</v>
      </c>
      <c r="H270" s="63">
        <f t="shared" si="447"/>
        <v>0</v>
      </c>
      <c r="I270" s="63">
        <f t="shared" si="447"/>
        <v>0</v>
      </c>
      <c r="J270" s="63">
        <f t="shared" si="447"/>
        <v>0</v>
      </c>
      <c r="K270" s="63">
        <f t="shared" si="447"/>
        <v>0</v>
      </c>
      <c r="L270" s="63">
        <f t="shared" si="447"/>
        <v>0</v>
      </c>
      <c r="M270" s="63">
        <f t="shared" si="447"/>
        <v>0</v>
      </c>
      <c r="N270" s="63">
        <f t="shared" si="447"/>
        <v>0</v>
      </c>
      <c r="O270" s="63">
        <f t="shared" si="447"/>
        <v>0</v>
      </c>
      <c r="P270" s="63">
        <f t="shared" si="448"/>
        <v>0</v>
      </c>
      <c r="Q270" s="63">
        <f t="shared" si="448"/>
        <v>0</v>
      </c>
      <c r="R270" s="63">
        <f t="shared" si="448"/>
        <v>0</v>
      </c>
      <c r="S270" s="63">
        <f t="shared" si="448"/>
        <v>0</v>
      </c>
      <c r="T270" s="63">
        <f t="shared" si="448"/>
        <v>0</v>
      </c>
      <c r="U270" s="63">
        <f t="shared" si="448"/>
        <v>0</v>
      </c>
      <c r="V270" s="63">
        <f t="shared" si="448"/>
        <v>0</v>
      </c>
      <c r="W270" s="63">
        <f t="shared" si="448"/>
        <v>0</v>
      </c>
      <c r="X270" s="63">
        <f t="shared" si="448"/>
        <v>0</v>
      </c>
      <c r="AA270" s="3">
        <f t="shared" si="449"/>
        <v>0</v>
      </c>
    </row>
    <row r="271" spans="1:27" x14ac:dyDescent="0.25">
      <c r="A271" s="8">
        <f t="shared" si="450"/>
        <v>210</v>
      </c>
      <c r="B271" s="3" t="str">
        <f t="shared" si="446"/>
        <v xml:space="preserve">    na</v>
      </c>
      <c r="C271" s="34" t="s">
        <v>570</v>
      </c>
      <c r="E271" s="63">
        <f>'Class Plant - Elec'!$N$81+'Class Plant - PRP'!$N$81</f>
        <v>0</v>
      </c>
      <c r="F271" s="63">
        <f t="shared" si="447"/>
        <v>0</v>
      </c>
      <c r="G271" s="63">
        <f t="shared" si="447"/>
        <v>0</v>
      </c>
      <c r="H271" s="63">
        <f t="shared" si="447"/>
        <v>0</v>
      </c>
      <c r="I271" s="63">
        <f t="shared" si="447"/>
        <v>0</v>
      </c>
      <c r="J271" s="63">
        <f t="shared" si="447"/>
        <v>0</v>
      </c>
      <c r="K271" s="63">
        <f t="shared" si="447"/>
        <v>0</v>
      </c>
      <c r="L271" s="63">
        <f t="shared" si="447"/>
        <v>0</v>
      </c>
      <c r="M271" s="63">
        <f t="shared" si="447"/>
        <v>0</v>
      </c>
      <c r="N271" s="63">
        <f t="shared" si="447"/>
        <v>0</v>
      </c>
      <c r="O271" s="63">
        <f t="shared" si="447"/>
        <v>0</v>
      </c>
      <c r="P271" s="63">
        <f t="shared" si="448"/>
        <v>0</v>
      </c>
      <c r="Q271" s="63">
        <f t="shared" si="448"/>
        <v>0</v>
      </c>
      <c r="R271" s="63">
        <f t="shared" si="448"/>
        <v>0</v>
      </c>
      <c r="S271" s="63">
        <f t="shared" si="448"/>
        <v>0</v>
      </c>
      <c r="T271" s="63">
        <f t="shared" si="448"/>
        <v>0</v>
      </c>
      <c r="U271" s="63">
        <f t="shared" si="448"/>
        <v>0</v>
      </c>
      <c r="V271" s="63">
        <f t="shared" si="448"/>
        <v>0</v>
      </c>
      <c r="W271" s="63">
        <f t="shared" si="448"/>
        <v>0</v>
      </c>
      <c r="X271" s="63">
        <f t="shared" si="448"/>
        <v>0</v>
      </c>
      <c r="AA271" s="3">
        <f t="shared" si="449"/>
        <v>0</v>
      </c>
    </row>
    <row r="272" spans="1:27" x14ac:dyDescent="0.25">
      <c r="A272" s="8">
        <f t="shared" si="450"/>
        <v>211</v>
      </c>
      <c r="B272" s="3" t="str">
        <f t="shared" si="446"/>
        <v xml:space="preserve">    na</v>
      </c>
      <c r="C272" s="34" t="s">
        <v>570</v>
      </c>
      <c r="E272" s="69">
        <f>'Class Plant - Elec'!$O$81+'Class Plant - PRP'!$O$81</f>
        <v>0</v>
      </c>
      <c r="F272" s="69">
        <f t="shared" si="447"/>
        <v>0</v>
      </c>
      <c r="G272" s="69">
        <f t="shared" si="447"/>
        <v>0</v>
      </c>
      <c r="H272" s="69">
        <f t="shared" si="447"/>
        <v>0</v>
      </c>
      <c r="I272" s="69">
        <f t="shared" si="447"/>
        <v>0</v>
      </c>
      <c r="J272" s="69">
        <f t="shared" si="447"/>
        <v>0</v>
      </c>
      <c r="K272" s="69">
        <f t="shared" si="447"/>
        <v>0</v>
      </c>
      <c r="L272" s="69">
        <f t="shared" si="447"/>
        <v>0</v>
      </c>
      <c r="M272" s="69">
        <f t="shared" si="447"/>
        <v>0</v>
      </c>
      <c r="N272" s="69">
        <f t="shared" si="447"/>
        <v>0</v>
      </c>
      <c r="O272" s="69">
        <f t="shared" si="447"/>
        <v>0</v>
      </c>
      <c r="P272" s="69">
        <f t="shared" si="448"/>
        <v>0</v>
      </c>
      <c r="Q272" s="69">
        <f t="shared" si="448"/>
        <v>0</v>
      </c>
      <c r="R272" s="69">
        <f t="shared" si="448"/>
        <v>0</v>
      </c>
      <c r="S272" s="69">
        <f t="shared" si="448"/>
        <v>0</v>
      </c>
      <c r="T272" s="69">
        <f t="shared" si="448"/>
        <v>0</v>
      </c>
      <c r="U272" s="69">
        <f t="shared" si="448"/>
        <v>0</v>
      </c>
      <c r="V272" s="69">
        <f t="shared" si="448"/>
        <v>0</v>
      </c>
      <c r="W272" s="69">
        <f t="shared" si="448"/>
        <v>0</v>
      </c>
      <c r="X272" s="69">
        <f t="shared" si="448"/>
        <v>0</v>
      </c>
      <c r="AA272" s="3">
        <f t="shared" si="449"/>
        <v>0</v>
      </c>
    </row>
    <row r="273" spans="1:27" x14ac:dyDescent="0.25">
      <c r="A273" s="8">
        <f t="shared" si="450"/>
        <v>212</v>
      </c>
      <c r="E273" s="63">
        <f>SUM(E264:E272)</f>
        <v>96356252.579999983</v>
      </c>
      <c r="F273" s="63">
        <f t="shared" ref="F273" si="451">SUM(F264:F272)</f>
        <v>25609100.142448798</v>
      </c>
      <c r="G273" s="63">
        <f t="shared" ref="G273" si="452">SUM(G264:G272)</f>
        <v>11146857.126109079</v>
      </c>
      <c r="H273" s="63">
        <f t="shared" ref="H273" si="453">SUM(H264:H272)</f>
        <v>15667308.651594756</v>
      </c>
      <c r="I273" s="63">
        <f t="shared" ref="I273" si="454">SUM(I264:I272)</f>
        <v>4950057.1598371379</v>
      </c>
      <c r="J273" s="63">
        <f t="shared" ref="J273" si="455">SUM(J264:J272)</f>
        <v>8491293.6253181472</v>
      </c>
      <c r="K273" s="63">
        <f t="shared" ref="K273" si="456">SUM(K264:K272)</f>
        <v>22277440.30918606</v>
      </c>
      <c r="L273" s="63">
        <f t="shared" ref="L273" si="457">SUM(L264:L272)</f>
        <v>1778490.5872966829</v>
      </c>
      <c r="M273" s="63">
        <f t="shared" ref="M273" si="458">SUM(M264:M272)</f>
        <v>6377665.6583441459</v>
      </c>
      <c r="N273" s="63">
        <f t="shared" ref="N273" si="459">SUM(N264:N272)</f>
        <v>0</v>
      </c>
      <c r="O273" s="63">
        <f t="shared" ref="O273" si="460">SUM(O264:O272)</f>
        <v>0</v>
      </c>
      <c r="P273" s="63">
        <f t="shared" ref="P273" si="461">SUM(P264:P272)</f>
        <v>58039.319865159821</v>
      </c>
      <c r="Q273" s="63">
        <f t="shared" ref="Q273" si="462">SUM(Q264:Q272)</f>
        <v>0</v>
      </c>
      <c r="R273" s="63">
        <f t="shared" ref="R273" si="463">SUM(R264:R272)</f>
        <v>0</v>
      </c>
      <c r="S273" s="63">
        <f t="shared" ref="S273" si="464">SUM(S264:S272)</f>
        <v>0</v>
      </c>
      <c r="T273" s="63">
        <f t="shared" ref="T273" si="465">SUM(T264:T272)</f>
        <v>0</v>
      </c>
      <c r="U273" s="63">
        <f t="shared" ref="U273" si="466">SUM(U264:U272)</f>
        <v>0</v>
      </c>
      <c r="V273" s="63">
        <f t="shared" ref="V273" si="467">SUM(V264:V272)</f>
        <v>0</v>
      </c>
      <c r="W273" s="63">
        <f t="shared" ref="W273" si="468">SUM(W264:W272)</f>
        <v>0</v>
      </c>
      <c r="X273" s="63">
        <f t="shared" ref="X273" si="469">SUM(X264:X272)</f>
        <v>0</v>
      </c>
      <c r="AA273" s="3">
        <f t="shared" si="449"/>
        <v>0</v>
      </c>
    </row>
    <row r="274" spans="1:27" x14ac:dyDescent="0.25">
      <c r="A274" s="8"/>
    </row>
    <row r="275" spans="1:27" x14ac:dyDescent="0.25">
      <c r="A275" s="8"/>
      <c r="B275" s="3" t="s">
        <v>23</v>
      </c>
    </row>
    <row r="276" spans="1:27" x14ac:dyDescent="0.25">
      <c r="A276" s="8">
        <f>+A273+1</f>
        <v>213</v>
      </c>
      <c r="B276" s="3" t="str">
        <f>B264</f>
        <v xml:space="preserve">    Consumer</v>
      </c>
      <c r="C276" s="34" t="s">
        <v>571</v>
      </c>
      <c r="E276" s="63">
        <f>'Class Plant - Elec'!$G$82+'Class Plant - PRP'!$G$82</f>
        <v>0</v>
      </c>
      <c r="F276" s="63">
        <f t="shared" ref="F276:O284" si="470">IFERROR($E276*VLOOKUP($C276,ALLOCATORS,F$1,FALSE),0)</f>
        <v>0</v>
      </c>
      <c r="G276" s="63">
        <f t="shared" si="470"/>
        <v>0</v>
      </c>
      <c r="H276" s="63">
        <f t="shared" si="470"/>
        <v>0</v>
      </c>
      <c r="I276" s="63">
        <f t="shared" si="470"/>
        <v>0</v>
      </c>
      <c r="J276" s="63">
        <f t="shared" si="470"/>
        <v>0</v>
      </c>
      <c r="K276" s="63">
        <f t="shared" si="470"/>
        <v>0</v>
      </c>
      <c r="L276" s="63">
        <f t="shared" si="470"/>
        <v>0</v>
      </c>
      <c r="M276" s="63">
        <f t="shared" si="470"/>
        <v>0</v>
      </c>
      <c r="N276" s="63">
        <f t="shared" si="470"/>
        <v>0</v>
      </c>
      <c r="O276" s="63">
        <f t="shared" si="470"/>
        <v>0</v>
      </c>
      <c r="P276" s="63">
        <f t="shared" ref="P276:X284" si="471">IFERROR($E276*VLOOKUP($C276,ALLOCATORS,P$1,FALSE),0)</f>
        <v>0</v>
      </c>
      <c r="Q276" s="63">
        <f t="shared" si="471"/>
        <v>0</v>
      </c>
      <c r="R276" s="63">
        <f t="shared" si="471"/>
        <v>0</v>
      </c>
      <c r="S276" s="63">
        <f t="shared" si="471"/>
        <v>0</v>
      </c>
      <c r="T276" s="63">
        <f t="shared" si="471"/>
        <v>0</v>
      </c>
      <c r="U276" s="63">
        <f t="shared" si="471"/>
        <v>0</v>
      </c>
      <c r="V276" s="63">
        <f t="shared" si="471"/>
        <v>0</v>
      </c>
      <c r="W276" s="63">
        <f t="shared" si="471"/>
        <v>0</v>
      </c>
      <c r="X276" s="63">
        <f t="shared" si="471"/>
        <v>0</v>
      </c>
      <c r="AA276" s="3">
        <f t="shared" ref="AA276:AA285" si="472">IF(ROUND(SUM(F276:X276)-E276,0)=0,0,1)</f>
        <v>0</v>
      </c>
    </row>
    <row r="277" spans="1:27" x14ac:dyDescent="0.25">
      <c r="A277" s="8">
        <f>+A276+1</f>
        <v>214</v>
      </c>
      <c r="B277" s="3" t="str">
        <f t="shared" ref="B277:B284" si="473">B265</f>
        <v xml:space="preserve">    Demand</v>
      </c>
      <c r="C277" s="34" t="s">
        <v>571</v>
      </c>
      <c r="E277" s="63">
        <f>'Class Plant - Elec'!$H$82+'Class Plant - PRP'!$H$82</f>
        <v>0</v>
      </c>
      <c r="F277" s="63">
        <f t="shared" si="470"/>
        <v>0</v>
      </c>
      <c r="G277" s="63">
        <f t="shared" si="470"/>
        <v>0</v>
      </c>
      <c r="H277" s="63">
        <f t="shared" si="470"/>
        <v>0</v>
      </c>
      <c r="I277" s="63">
        <f t="shared" si="470"/>
        <v>0</v>
      </c>
      <c r="J277" s="63">
        <f t="shared" si="470"/>
        <v>0</v>
      </c>
      <c r="K277" s="63">
        <f t="shared" si="470"/>
        <v>0</v>
      </c>
      <c r="L277" s="63">
        <f t="shared" si="470"/>
        <v>0</v>
      </c>
      <c r="M277" s="63">
        <f t="shared" si="470"/>
        <v>0</v>
      </c>
      <c r="N277" s="63">
        <f t="shared" si="470"/>
        <v>0</v>
      </c>
      <c r="O277" s="63">
        <f t="shared" si="470"/>
        <v>0</v>
      </c>
      <c r="P277" s="63">
        <f t="shared" si="471"/>
        <v>0</v>
      </c>
      <c r="Q277" s="63">
        <f t="shared" si="471"/>
        <v>0</v>
      </c>
      <c r="R277" s="63">
        <f t="shared" si="471"/>
        <v>0</v>
      </c>
      <c r="S277" s="63">
        <f t="shared" si="471"/>
        <v>0</v>
      </c>
      <c r="T277" s="63">
        <f t="shared" si="471"/>
        <v>0</v>
      </c>
      <c r="U277" s="63">
        <f t="shared" si="471"/>
        <v>0</v>
      </c>
      <c r="V277" s="63">
        <f t="shared" si="471"/>
        <v>0</v>
      </c>
      <c r="W277" s="63">
        <f t="shared" si="471"/>
        <v>0</v>
      </c>
      <c r="X277" s="63">
        <f t="shared" si="471"/>
        <v>0</v>
      </c>
      <c r="AA277" s="3">
        <f t="shared" si="472"/>
        <v>0</v>
      </c>
    </row>
    <row r="278" spans="1:27" x14ac:dyDescent="0.25">
      <c r="A278" s="8">
        <f t="shared" ref="A278:A285" si="474">+A277+1</f>
        <v>215</v>
      </c>
      <c r="B278" s="3" t="str">
        <f t="shared" si="473"/>
        <v xml:space="preserve">    Energy</v>
      </c>
      <c r="C278" s="34" t="s">
        <v>571</v>
      </c>
      <c r="E278" s="63">
        <f>'Class Plant - Elec'!$I$82+'Class Plant - PRP'!$I$82</f>
        <v>0</v>
      </c>
      <c r="F278" s="63">
        <f t="shared" si="470"/>
        <v>0</v>
      </c>
      <c r="G278" s="63">
        <f t="shared" si="470"/>
        <v>0</v>
      </c>
      <c r="H278" s="63">
        <f t="shared" si="470"/>
        <v>0</v>
      </c>
      <c r="I278" s="63">
        <f t="shared" si="470"/>
        <v>0</v>
      </c>
      <c r="J278" s="63">
        <f t="shared" si="470"/>
        <v>0</v>
      </c>
      <c r="K278" s="63">
        <f t="shared" si="470"/>
        <v>0</v>
      </c>
      <c r="L278" s="63">
        <f t="shared" si="470"/>
        <v>0</v>
      </c>
      <c r="M278" s="63">
        <f t="shared" si="470"/>
        <v>0</v>
      </c>
      <c r="N278" s="63">
        <f t="shared" si="470"/>
        <v>0</v>
      </c>
      <c r="O278" s="63">
        <f t="shared" si="470"/>
        <v>0</v>
      </c>
      <c r="P278" s="63">
        <f t="shared" si="471"/>
        <v>0</v>
      </c>
      <c r="Q278" s="63">
        <f t="shared" si="471"/>
        <v>0</v>
      </c>
      <c r="R278" s="63">
        <f t="shared" si="471"/>
        <v>0</v>
      </c>
      <c r="S278" s="63">
        <f t="shared" si="471"/>
        <v>0</v>
      </c>
      <c r="T278" s="63">
        <f t="shared" si="471"/>
        <v>0</v>
      </c>
      <c r="U278" s="63">
        <f t="shared" si="471"/>
        <v>0</v>
      </c>
      <c r="V278" s="63">
        <f t="shared" si="471"/>
        <v>0</v>
      </c>
      <c r="W278" s="63">
        <f t="shared" si="471"/>
        <v>0</v>
      </c>
      <c r="X278" s="63">
        <f t="shared" si="471"/>
        <v>0</v>
      </c>
      <c r="AA278" s="3">
        <f t="shared" si="472"/>
        <v>0</v>
      </c>
    </row>
    <row r="279" spans="1:27" x14ac:dyDescent="0.25">
      <c r="A279" s="8">
        <f t="shared" si="474"/>
        <v>216</v>
      </c>
      <c r="B279" s="3" t="str">
        <f t="shared" si="473"/>
        <v xml:space="preserve">    Revenue</v>
      </c>
      <c r="C279" s="34" t="s">
        <v>571</v>
      </c>
      <c r="E279" s="63">
        <f>'Class Plant - Elec'!$J$82+'Class Plant - PRP'!$J$82</f>
        <v>0</v>
      </c>
      <c r="F279" s="63">
        <f t="shared" si="470"/>
        <v>0</v>
      </c>
      <c r="G279" s="63">
        <f t="shared" si="470"/>
        <v>0</v>
      </c>
      <c r="H279" s="63">
        <f t="shared" si="470"/>
        <v>0</v>
      </c>
      <c r="I279" s="63">
        <f t="shared" si="470"/>
        <v>0</v>
      </c>
      <c r="J279" s="63">
        <f t="shared" si="470"/>
        <v>0</v>
      </c>
      <c r="K279" s="63">
        <f t="shared" si="470"/>
        <v>0</v>
      </c>
      <c r="L279" s="63">
        <f t="shared" si="470"/>
        <v>0</v>
      </c>
      <c r="M279" s="63">
        <f t="shared" si="470"/>
        <v>0</v>
      </c>
      <c r="N279" s="63">
        <f t="shared" si="470"/>
        <v>0</v>
      </c>
      <c r="O279" s="63">
        <f t="shared" si="470"/>
        <v>0</v>
      </c>
      <c r="P279" s="63">
        <f t="shared" si="471"/>
        <v>0</v>
      </c>
      <c r="Q279" s="63">
        <f t="shared" si="471"/>
        <v>0</v>
      </c>
      <c r="R279" s="63">
        <f t="shared" si="471"/>
        <v>0</v>
      </c>
      <c r="S279" s="63">
        <f t="shared" si="471"/>
        <v>0</v>
      </c>
      <c r="T279" s="63">
        <f t="shared" si="471"/>
        <v>0</v>
      </c>
      <c r="U279" s="63">
        <f t="shared" si="471"/>
        <v>0</v>
      </c>
      <c r="V279" s="63">
        <f t="shared" si="471"/>
        <v>0</v>
      </c>
      <c r="W279" s="63">
        <f t="shared" si="471"/>
        <v>0</v>
      </c>
      <c r="X279" s="63">
        <f t="shared" si="471"/>
        <v>0</v>
      </c>
      <c r="AA279" s="3">
        <f t="shared" si="472"/>
        <v>0</v>
      </c>
    </row>
    <row r="280" spans="1:27" x14ac:dyDescent="0.25">
      <c r="A280" s="8">
        <f t="shared" si="474"/>
        <v>217</v>
      </c>
      <c r="B280" s="3" t="str">
        <f t="shared" si="473"/>
        <v xml:space="preserve">    Lights</v>
      </c>
      <c r="C280" s="34" t="s">
        <v>571</v>
      </c>
      <c r="E280" s="63">
        <f>'Class Plant - Elec'!$K$82+'Class Plant - PRP'!$K$82</f>
        <v>0</v>
      </c>
      <c r="F280" s="63">
        <f t="shared" si="470"/>
        <v>0</v>
      </c>
      <c r="G280" s="63">
        <f t="shared" si="470"/>
        <v>0</v>
      </c>
      <c r="H280" s="63">
        <f t="shared" si="470"/>
        <v>0</v>
      </c>
      <c r="I280" s="63">
        <f t="shared" si="470"/>
        <v>0</v>
      </c>
      <c r="J280" s="63">
        <f t="shared" si="470"/>
        <v>0</v>
      </c>
      <c r="K280" s="63">
        <f t="shared" si="470"/>
        <v>0</v>
      </c>
      <c r="L280" s="63">
        <f t="shared" si="470"/>
        <v>0</v>
      </c>
      <c r="M280" s="63">
        <f t="shared" si="470"/>
        <v>0</v>
      </c>
      <c r="N280" s="63">
        <f t="shared" si="470"/>
        <v>0</v>
      </c>
      <c r="O280" s="63">
        <f t="shared" si="470"/>
        <v>0</v>
      </c>
      <c r="P280" s="63">
        <f t="shared" si="471"/>
        <v>0</v>
      </c>
      <c r="Q280" s="63">
        <f t="shared" si="471"/>
        <v>0</v>
      </c>
      <c r="R280" s="63">
        <f t="shared" si="471"/>
        <v>0</v>
      </c>
      <c r="S280" s="63">
        <f t="shared" si="471"/>
        <v>0</v>
      </c>
      <c r="T280" s="63">
        <f t="shared" si="471"/>
        <v>0</v>
      </c>
      <c r="U280" s="63">
        <f t="shared" si="471"/>
        <v>0</v>
      </c>
      <c r="V280" s="63">
        <f t="shared" si="471"/>
        <v>0</v>
      </c>
      <c r="W280" s="63">
        <f t="shared" si="471"/>
        <v>0</v>
      </c>
      <c r="X280" s="63">
        <f t="shared" si="471"/>
        <v>0</v>
      </c>
      <c r="AA280" s="3">
        <f t="shared" si="472"/>
        <v>0</v>
      </c>
    </row>
    <row r="281" spans="1:27" x14ac:dyDescent="0.25">
      <c r="A281" s="8">
        <f t="shared" si="474"/>
        <v>218</v>
      </c>
      <c r="B281" s="3" t="str">
        <f t="shared" si="473"/>
        <v xml:space="preserve">    na</v>
      </c>
      <c r="C281" s="34" t="s">
        <v>571</v>
      </c>
      <c r="E281" s="63">
        <f>'Class Plant - Elec'!$L$82+'Class Plant - PRP'!$L$82</f>
        <v>0</v>
      </c>
      <c r="F281" s="63">
        <f t="shared" si="470"/>
        <v>0</v>
      </c>
      <c r="G281" s="63">
        <f t="shared" si="470"/>
        <v>0</v>
      </c>
      <c r="H281" s="63">
        <f t="shared" si="470"/>
        <v>0</v>
      </c>
      <c r="I281" s="63">
        <f t="shared" si="470"/>
        <v>0</v>
      </c>
      <c r="J281" s="63">
        <f t="shared" si="470"/>
        <v>0</v>
      </c>
      <c r="K281" s="63">
        <f t="shared" si="470"/>
        <v>0</v>
      </c>
      <c r="L281" s="63">
        <f t="shared" si="470"/>
        <v>0</v>
      </c>
      <c r="M281" s="63">
        <f t="shared" si="470"/>
        <v>0</v>
      </c>
      <c r="N281" s="63">
        <f t="shared" si="470"/>
        <v>0</v>
      </c>
      <c r="O281" s="63">
        <f t="shared" si="470"/>
        <v>0</v>
      </c>
      <c r="P281" s="63">
        <f t="shared" si="471"/>
        <v>0</v>
      </c>
      <c r="Q281" s="63">
        <f t="shared" si="471"/>
        <v>0</v>
      </c>
      <c r="R281" s="63">
        <f t="shared" si="471"/>
        <v>0</v>
      </c>
      <c r="S281" s="63">
        <f t="shared" si="471"/>
        <v>0</v>
      </c>
      <c r="T281" s="63">
        <f t="shared" si="471"/>
        <v>0</v>
      </c>
      <c r="U281" s="63">
        <f t="shared" si="471"/>
        <v>0</v>
      </c>
      <c r="V281" s="63">
        <f t="shared" si="471"/>
        <v>0</v>
      </c>
      <c r="W281" s="63">
        <f t="shared" si="471"/>
        <v>0</v>
      </c>
      <c r="X281" s="63">
        <f t="shared" si="471"/>
        <v>0</v>
      </c>
      <c r="AA281" s="3">
        <f t="shared" si="472"/>
        <v>0</v>
      </c>
    </row>
    <row r="282" spans="1:27" x14ac:dyDescent="0.25">
      <c r="A282" s="8">
        <f t="shared" si="474"/>
        <v>219</v>
      </c>
      <c r="B282" s="3" t="str">
        <f t="shared" si="473"/>
        <v xml:space="preserve">    na</v>
      </c>
      <c r="C282" s="34" t="s">
        <v>571</v>
      </c>
      <c r="E282" s="63">
        <f>'Class Plant - Elec'!$M$82+'Class Plant - PRP'!$M$82</f>
        <v>0</v>
      </c>
      <c r="F282" s="63">
        <f t="shared" si="470"/>
        <v>0</v>
      </c>
      <c r="G282" s="63">
        <f t="shared" si="470"/>
        <v>0</v>
      </c>
      <c r="H282" s="63">
        <f t="shared" si="470"/>
        <v>0</v>
      </c>
      <c r="I282" s="63">
        <f t="shared" si="470"/>
        <v>0</v>
      </c>
      <c r="J282" s="63">
        <f t="shared" si="470"/>
        <v>0</v>
      </c>
      <c r="K282" s="63">
        <f t="shared" si="470"/>
        <v>0</v>
      </c>
      <c r="L282" s="63">
        <f t="shared" si="470"/>
        <v>0</v>
      </c>
      <c r="M282" s="63">
        <f t="shared" si="470"/>
        <v>0</v>
      </c>
      <c r="N282" s="63">
        <f t="shared" si="470"/>
        <v>0</v>
      </c>
      <c r="O282" s="63">
        <f t="shared" si="470"/>
        <v>0</v>
      </c>
      <c r="P282" s="63">
        <f t="shared" si="471"/>
        <v>0</v>
      </c>
      <c r="Q282" s="63">
        <f t="shared" si="471"/>
        <v>0</v>
      </c>
      <c r="R282" s="63">
        <f t="shared" si="471"/>
        <v>0</v>
      </c>
      <c r="S282" s="63">
        <f t="shared" si="471"/>
        <v>0</v>
      </c>
      <c r="T282" s="63">
        <f t="shared" si="471"/>
        <v>0</v>
      </c>
      <c r="U282" s="63">
        <f t="shared" si="471"/>
        <v>0</v>
      </c>
      <c r="V282" s="63">
        <f t="shared" si="471"/>
        <v>0</v>
      </c>
      <c r="W282" s="63">
        <f t="shared" si="471"/>
        <v>0</v>
      </c>
      <c r="X282" s="63">
        <f t="shared" si="471"/>
        <v>0</v>
      </c>
      <c r="AA282" s="3">
        <f t="shared" si="472"/>
        <v>0</v>
      </c>
    </row>
    <row r="283" spans="1:27" x14ac:dyDescent="0.25">
      <c r="A283" s="8">
        <f t="shared" si="474"/>
        <v>220</v>
      </c>
      <c r="B283" s="3" t="str">
        <f t="shared" si="473"/>
        <v xml:space="preserve">    na</v>
      </c>
      <c r="C283" s="34" t="s">
        <v>571</v>
      </c>
      <c r="E283" s="63">
        <f>'Class Plant - Elec'!$N$82+'Class Plant - PRP'!$N$82</f>
        <v>0</v>
      </c>
      <c r="F283" s="63">
        <f t="shared" si="470"/>
        <v>0</v>
      </c>
      <c r="G283" s="63">
        <f t="shared" si="470"/>
        <v>0</v>
      </c>
      <c r="H283" s="63">
        <f t="shared" si="470"/>
        <v>0</v>
      </c>
      <c r="I283" s="63">
        <f t="shared" si="470"/>
        <v>0</v>
      </c>
      <c r="J283" s="63">
        <f t="shared" si="470"/>
        <v>0</v>
      </c>
      <c r="K283" s="63">
        <f t="shared" si="470"/>
        <v>0</v>
      </c>
      <c r="L283" s="63">
        <f t="shared" si="470"/>
        <v>0</v>
      </c>
      <c r="M283" s="63">
        <f t="shared" si="470"/>
        <v>0</v>
      </c>
      <c r="N283" s="63">
        <f t="shared" si="470"/>
        <v>0</v>
      </c>
      <c r="O283" s="63">
        <f t="shared" si="470"/>
        <v>0</v>
      </c>
      <c r="P283" s="63">
        <f t="shared" si="471"/>
        <v>0</v>
      </c>
      <c r="Q283" s="63">
        <f t="shared" si="471"/>
        <v>0</v>
      </c>
      <c r="R283" s="63">
        <f t="shared" si="471"/>
        <v>0</v>
      </c>
      <c r="S283" s="63">
        <f t="shared" si="471"/>
        <v>0</v>
      </c>
      <c r="T283" s="63">
        <f t="shared" si="471"/>
        <v>0</v>
      </c>
      <c r="U283" s="63">
        <f t="shared" si="471"/>
        <v>0</v>
      </c>
      <c r="V283" s="63">
        <f t="shared" si="471"/>
        <v>0</v>
      </c>
      <c r="W283" s="63">
        <f t="shared" si="471"/>
        <v>0</v>
      </c>
      <c r="X283" s="63">
        <f t="shared" si="471"/>
        <v>0</v>
      </c>
      <c r="AA283" s="3">
        <f t="shared" si="472"/>
        <v>0</v>
      </c>
    </row>
    <row r="284" spans="1:27" x14ac:dyDescent="0.25">
      <c r="A284" s="8">
        <f t="shared" si="474"/>
        <v>221</v>
      </c>
      <c r="B284" s="3" t="str">
        <f t="shared" si="473"/>
        <v xml:space="preserve">    na</v>
      </c>
      <c r="C284" s="34" t="s">
        <v>571</v>
      </c>
      <c r="E284" s="69">
        <f>'Class Plant - Elec'!$O$82+'Class Plant - PRP'!$O$82</f>
        <v>0</v>
      </c>
      <c r="F284" s="69">
        <f t="shared" si="470"/>
        <v>0</v>
      </c>
      <c r="G284" s="69">
        <f t="shared" si="470"/>
        <v>0</v>
      </c>
      <c r="H284" s="69">
        <f t="shared" si="470"/>
        <v>0</v>
      </c>
      <c r="I284" s="69">
        <f t="shared" si="470"/>
        <v>0</v>
      </c>
      <c r="J284" s="69">
        <f t="shared" si="470"/>
        <v>0</v>
      </c>
      <c r="K284" s="69">
        <f t="shared" si="470"/>
        <v>0</v>
      </c>
      <c r="L284" s="69">
        <f t="shared" si="470"/>
        <v>0</v>
      </c>
      <c r="M284" s="69">
        <f t="shared" si="470"/>
        <v>0</v>
      </c>
      <c r="N284" s="69">
        <f t="shared" si="470"/>
        <v>0</v>
      </c>
      <c r="O284" s="69">
        <f t="shared" si="470"/>
        <v>0</v>
      </c>
      <c r="P284" s="69">
        <f t="shared" si="471"/>
        <v>0</v>
      </c>
      <c r="Q284" s="69">
        <f t="shared" si="471"/>
        <v>0</v>
      </c>
      <c r="R284" s="69">
        <f t="shared" si="471"/>
        <v>0</v>
      </c>
      <c r="S284" s="69">
        <f t="shared" si="471"/>
        <v>0</v>
      </c>
      <c r="T284" s="69">
        <f t="shared" si="471"/>
        <v>0</v>
      </c>
      <c r="U284" s="69">
        <f t="shared" si="471"/>
        <v>0</v>
      </c>
      <c r="V284" s="69">
        <f t="shared" si="471"/>
        <v>0</v>
      </c>
      <c r="W284" s="69">
        <f t="shared" si="471"/>
        <v>0</v>
      </c>
      <c r="X284" s="69">
        <f t="shared" si="471"/>
        <v>0</v>
      </c>
      <c r="AA284" s="3">
        <f t="shared" si="472"/>
        <v>0</v>
      </c>
    </row>
    <row r="285" spans="1:27" x14ac:dyDescent="0.25">
      <c r="A285" s="8">
        <f t="shared" si="474"/>
        <v>222</v>
      </c>
      <c r="E285" s="63">
        <f>SUM(E276:E284)</f>
        <v>0</v>
      </c>
      <c r="F285" s="63">
        <f t="shared" ref="F285" si="475">SUM(F276:F284)</f>
        <v>0</v>
      </c>
      <c r="G285" s="63">
        <f t="shared" ref="G285" si="476">SUM(G276:G284)</f>
        <v>0</v>
      </c>
      <c r="H285" s="63">
        <f t="shared" ref="H285" si="477">SUM(H276:H284)</f>
        <v>0</v>
      </c>
      <c r="I285" s="63">
        <f t="shared" ref="I285" si="478">SUM(I276:I284)</f>
        <v>0</v>
      </c>
      <c r="J285" s="63">
        <f t="shared" ref="J285" si="479">SUM(J276:J284)</f>
        <v>0</v>
      </c>
      <c r="K285" s="63">
        <f t="shared" ref="K285" si="480">SUM(K276:K284)</f>
        <v>0</v>
      </c>
      <c r="L285" s="63">
        <f t="shared" ref="L285" si="481">SUM(L276:L284)</f>
        <v>0</v>
      </c>
      <c r="M285" s="63">
        <f t="shared" ref="M285" si="482">SUM(M276:M284)</f>
        <v>0</v>
      </c>
      <c r="N285" s="63">
        <f t="shared" ref="N285" si="483">SUM(N276:N284)</f>
        <v>0</v>
      </c>
      <c r="O285" s="63">
        <f t="shared" ref="O285" si="484">SUM(O276:O284)</f>
        <v>0</v>
      </c>
      <c r="P285" s="63">
        <f t="shared" ref="P285" si="485">SUM(P276:P284)</f>
        <v>0</v>
      </c>
      <c r="Q285" s="63">
        <f t="shared" ref="Q285" si="486">SUM(Q276:Q284)</f>
        <v>0</v>
      </c>
      <c r="R285" s="63">
        <f t="shared" ref="R285" si="487">SUM(R276:R284)</f>
        <v>0</v>
      </c>
      <c r="S285" s="63">
        <f t="shared" ref="S285" si="488">SUM(S276:S284)</f>
        <v>0</v>
      </c>
      <c r="T285" s="63">
        <f t="shared" ref="T285" si="489">SUM(T276:T284)</f>
        <v>0</v>
      </c>
      <c r="U285" s="63">
        <f t="shared" ref="U285" si="490">SUM(U276:U284)</f>
        <v>0</v>
      </c>
      <c r="V285" s="63">
        <f t="shared" ref="V285" si="491">SUM(V276:V284)</f>
        <v>0</v>
      </c>
      <c r="W285" s="63">
        <f t="shared" ref="W285" si="492">SUM(W276:W284)</f>
        <v>0</v>
      </c>
      <c r="X285" s="63">
        <f t="shared" ref="X285" si="493">SUM(X276:X284)</f>
        <v>0</v>
      </c>
      <c r="AA285" s="3">
        <f t="shared" si="472"/>
        <v>0</v>
      </c>
    </row>
    <row r="286" spans="1:27" x14ac:dyDescent="0.25">
      <c r="A286" s="8"/>
    </row>
    <row r="287" spans="1:27" x14ac:dyDescent="0.25">
      <c r="A287" s="8"/>
      <c r="B287" s="3" t="s">
        <v>25</v>
      </c>
    </row>
    <row r="288" spans="1:27" x14ac:dyDescent="0.25">
      <c r="A288" s="8">
        <f>+A285+1</f>
        <v>223</v>
      </c>
      <c r="B288" s="3" t="str">
        <f>B276</f>
        <v xml:space="preserve">    Consumer</v>
      </c>
      <c r="C288" s="34" t="s">
        <v>572</v>
      </c>
      <c r="E288" s="63">
        <f>'Class Plant - Elec'!$G$83+'Class Plant - PRP'!$G$83</f>
        <v>899389.26271289471</v>
      </c>
      <c r="F288" s="63">
        <f t="shared" ref="F288:O296" si="494">IFERROR($E288*VLOOKUP($C288,ALLOCATORS,F$1,FALSE),0)</f>
        <v>270547.66948006884</v>
      </c>
      <c r="G288" s="63">
        <f t="shared" si="494"/>
        <v>158398.14500811478</v>
      </c>
      <c r="H288" s="63">
        <f t="shared" si="494"/>
        <v>128145.05867267806</v>
      </c>
      <c r="I288" s="63">
        <f t="shared" si="494"/>
        <v>34013.479944724051</v>
      </c>
      <c r="J288" s="63">
        <f t="shared" si="494"/>
        <v>67395.276178557295</v>
      </c>
      <c r="K288" s="63">
        <f t="shared" si="494"/>
        <v>173429.48138320129</v>
      </c>
      <c r="L288" s="63">
        <f t="shared" si="494"/>
        <v>13007.065480803274</v>
      </c>
      <c r="M288" s="63">
        <f t="shared" si="494"/>
        <v>43425.206759472931</v>
      </c>
      <c r="N288" s="63">
        <f t="shared" si="494"/>
        <v>13.923655430260627</v>
      </c>
      <c r="O288" s="63">
        <f t="shared" si="494"/>
        <v>67.939309905702089</v>
      </c>
      <c r="P288" s="63">
        <f t="shared" ref="P288:X296" si="495">IFERROR($E288*VLOOKUP($C288,ALLOCATORS,P$1,FALSE),0)</f>
        <v>10946.016839938151</v>
      </c>
      <c r="Q288" s="63">
        <f t="shared" si="495"/>
        <v>0</v>
      </c>
      <c r="R288" s="63">
        <f t="shared" si="495"/>
        <v>0</v>
      </c>
      <c r="S288" s="63">
        <f t="shared" si="495"/>
        <v>0</v>
      </c>
      <c r="T288" s="63">
        <f t="shared" si="495"/>
        <v>0</v>
      </c>
      <c r="U288" s="63">
        <f t="shared" si="495"/>
        <v>0</v>
      </c>
      <c r="V288" s="63">
        <f t="shared" si="495"/>
        <v>0</v>
      </c>
      <c r="W288" s="63">
        <f t="shared" si="495"/>
        <v>0</v>
      </c>
      <c r="X288" s="63">
        <f t="shared" si="495"/>
        <v>0</v>
      </c>
      <c r="AA288" s="3">
        <f t="shared" ref="AA288:AA297" si="496">IF(ROUND(SUM(F288:X288)-E288,0)=0,0,1)</f>
        <v>0</v>
      </c>
    </row>
    <row r="289" spans="1:27" x14ac:dyDescent="0.25">
      <c r="A289" s="8">
        <f>+A288+1</f>
        <v>224</v>
      </c>
      <c r="B289" s="3" t="str">
        <f t="shared" ref="B289:B296" si="497">B277</f>
        <v xml:space="preserve">    Demand</v>
      </c>
      <c r="C289" s="34" t="s">
        <v>572</v>
      </c>
      <c r="E289" s="63">
        <f>'Class Plant - Elec'!$H$83+'Class Plant - PRP'!$H$83</f>
        <v>3161314.4750156202</v>
      </c>
      <c r="F289" s="63">
        <f t="shared" si="494"/>
        <v>950963.39167894865</v>
      </c>
      <c r="G289" s="63">
        <f t="shared" si="494"/>
        <v>556762.64926639001</v>
      </c>
      <c r="H289" s="63">
        <f t="shared" si="494"/>
        <v>450424.35536945291</v>
      </c>
      <c r="I289" s="63">
        <f t="shared" si="494"/>
        <v>119555.91527807107</v>
      </c>
      <c r="J289" s="63">
        <f t="shared" si="494"/>
        <v>236891.4895517953</v>
      </c>
      <c r="K289" s="63">
        <f t="shared" si="494"/>
        <v>609597.14844426024</v>
      </c>
      <c r="L289" s="63">
        <f t="shared" si="494"/>
        <v>45719.274274976131</v>
      </c>
      <c r="M289" s="63">
        <f t="shared" si="494"/>
        <v>152637.72917988573</v>
      </c>
      <c r="N289" s="63">
        <f t="shared" si="494"/>
        <v>48.941048422171349</v>
      </c>
      <c r="O289" s="63">
        <f t="shared" si="494"/>
        <v>238.80374464291327</v>
      </c>
      <c r="P289" s="63">
        <f t="shared" si="495"/>
        <v>38474.77717877485</v>
      </c>
      <c r="Q289" s="63">
        <f t="shared" si="495"/>
        <v>0</v>
      </c>
      <c r="R289" s="63">
        <f t="shared" si="495"/>
        <v>0</v>
      </c>
      <c r="S289" s="63">
        <f t="shared" si="495"/>
        <v>0</v>
      </c>
      <c r="T289" s="63">
        <f t="shared" si="495"/>
        <v>0</v>
      </c>
      <c r="U289" s="63">
        <f t="shared" si="495"/>
        <v>0</v>
      </c>
      <c r="V289" s="63">
        <f t="shared" si="495"/>
        <v>0</v>
      </c>
      <c r="W289" s="63">
        <f t="shared" si="495"/>
        <v>0</v>
      </c>
      <c r="X289" s="63">
        <f t="shared" si="495"/>
        <v>0</v>
      </c>
      <c r="AA289" s="3">
        <f t="shared" si="496"/>
        <v>0</v>
      </c>
    </row>
    <row r="290" spans="1:27" x14ac:dyDescent="0.25">
      <c r="A290" s="8">
        <f t="shared" ref="A290:A297" si="498">+A289+1</f>
        <v>225</v>
      </c>
      <c r="B290" s="3" t="str">
        <f t="shared" si="497"/>
        <v xml:space="preserve">    Energy</v>
      </c>
      <c r="C290" s="34" t="s">
        <v>572</v>
      </c>
      <c r="E290" s="63">
        <f>'Class Plant - Elec'!$I$83+'Class Plant - PRP'!$I$83</f>
        <v>0</v>
      </c>
      <c r="F290" s="63">
        <f t="shared" si="494"/>
        <v>0</v>
      </c>
      <c r="G290" s="63">
        <f t="shared" si="494"/>
        <v>0</v>
      </c>
      <c r="H290" s="63">
        <f t="shared" si="494"/>
        <v>0</v>
      </c>
      <c r="I290" s="63">
        <f t="shared" si="494"/>
        <v>0</v>
      </c>
      <c r="J290" s="63">
        <f t="shared" si="494"/>
        <v>0</v>
      </c>
      <c r="K290" s="63">
        <f t="shared" si="494"/>
        <v>0</v>
      </c>
      <c r="L290" s="63">
        <f t="shared" si="494"/>
        <v>0</v>
      </c>
      <c r="M290" s="63">
        <f t="shared" si="494"/>
        <v>0</v>
      </c>
      <c r="N290" s="63">
        <f t="shared" si="494"/>
        <v>0</v>
      </c>
      <c r="O290" s="63">
        <f t="shared" si="494"/>
        <v>0</v>
      </c>
      <c r="P290" s="63">
        <f t="shared" si="495"/>
        <v>0</v>
      </c>
      <c r="Q290" s="63">
        <f t="shared" si="495"/>
        <v>0</v>
      </c>
      <c r="R290" s="63">
        <f t="shared" si="495"/>
        <v>0</v>
      </c>
      <c r="S290" s="63">
        <f t="shared" si="495"/>
        <v>0</v>
      </c>
      <c r="T290" s="63">
        <f t="shared" si="495"/>
        <v>0</v>
      </c>
      <c r="U290" s="63">
        <f t="shared" si="495"/>
        <v>0</v>
      </c>
      <c r="V290" s="63">
        <f t="shared" si="495"/>
        <v>0</v>
      </c>
      <c r="W290" s="63">
        <f t="shared" si="495"/>
        <v>0</v>
      </c>
      <c r="X290" s="63">
        <f t="shared" si="495"/>
        <v>0</v>
      </c>
      <c r="AA290" s="3">
        <f t="shared" si="496"/>
        <v>0</v>
      </c>
    </row>
    <row r="291" spans="1:27" x14ac:dyDescent="0.25">
      <c r="A291" s="8">
        <f t="shared" si="498"/>
        <v>226</v>
      </c>
      <c r="B291" s="3" t="str">
        <f t="shared" si="497"/>
        <v xml:space="preserve">    Revenue</v>
      </c>
      <c r="C291" s="34" t="s">
        <v>572</v>
      </c>
      <c r="E291" s="63">
        <f>'Class Plant - Elec'!$J$83+'Class Plant - PRP'!$J$83</f>
        <v>0</v>
      </c>
      <c r="F291" s="63">
        <f t="shared" si="494"/>
        <v>0</v>
      </c>
      <c r="G291" s="63">
        <f t="shared" si="494"/>
        <v>0</v>
      </c>
      <c r="H291" s="63">
        <f t="shared" si="494"/>
        <v>0</v>
      </c>
      <c r="I291" s="63">
        <f t="shared" si="494"/>
        <v>0</v>
      </c>
      <c r="J291" s="63">
        <f t="shared" si="494"/>
        <v>0</v>
      </c>
      <c r="K291" s="63">
        <f t="shared" si="494"/>
        <v>0</v>
      </c>
      <c r="L291" s="63">
        <f t="shared" si="494"/>
        <v>0</v>
      </c>
      <c r="M291" s="63">
        <f t="shared" si="494"/>
        <v>0</v>
      </c>
      <c r="N291" s="63">
        <f t="shared" si="494"/>
        <v>0</v>
      </c>
      <c r="O291" s="63">
        <f t="shared" si="494"/>
        <v>0</v>
      </c>
      <c r="P291" s="63">
        <f t="shared" si="495"/>
        <v>0</v>
      </c>
      <c r="Q291" s="63">
        <f t="shared" si="495"/>
        <v>0</v>
      </c>
      <c r="R291" s="63">
        <f t="shared" si="495"/>
        <v>0</v>
      </c>
      <c r="S291" s="63">
        <f t="shared" si="495"/>
        <v>0</v>
      </c>
      <c r="T291" s="63">
        <f t="shared" si="495"/>
        <v>0</v>
      </c>
      <c r="U291" s="63">
        <f t="shared" si="495"/>
        <v>0</v>
      </c>
      <c r="V291" s="63">
        <f t="shared" si="495"/>
        <v>0</v>
      </c>
      <c r="W291" s="63">
        <f t="shared" si="495"/>
        <v>0</v>
      </c>
      <c r="X291" s="63">
        <f t="shared" si="495"/>
        <v>0</v>
      </c>
      <c r="AA291" s="3">
        <f t="shared" si="496"/>
        <v>0</v>
      </c>
    </row>
    <row r="292" spans="1:27" x14ac:dyDescent="0.25">
      <c r="A292" s="8">
        <f t="shared" si="498"/>
        <v>227</v>
      </c>
      <c r="B292" s="3" t="str">
        <f t="shared" si="497"/>
        <v xml:space="preserve">    Lights</v>
      </c>
      <c r="C292" s="34" t="s">
        <v>572</v>
      </c>
      <c r="E292" s="63">
        <f>'Class Plant - Elec'!$K$83+'Class Plant - PRP'!$K$83</f>
        <v>47947.612271484773</v>
      </c>
      <c r="F292" s="63">
        <f t="shared" si="494"/>
        <v>14423.248414213218</v>
      </c>
      <c r="G292" s="63">
        <f t="shared" si="494"/>
        <v>8444.4112869023029</v>
      </c>
      <c r="H292" s="63">
        <f t="shared" si="494"/>
        <v>6831.5798758936462</v>
      </c>
      <c r="I292" s="63">
        <f t="shared" si="494"/>
        <v>1813.3028889785189</v>
      </c>
      <c r="J292" s="63">
        <f t="shared" si="494"/>
        <v>3592.9298971080202</v>
      </c>
      <c r="K292" s="63">
        <f t="shared" si="494"/>
        <v>9245.7513943669655</v>
      </c>
      <c r="L292" s="63">
        <f t="shared" si="494"/>
        <v>693.42359122921243</v>
      </c>
      <c r="M292" s="63">
        <f t="shared" si="494"/>
        <v>2315.0542961028568</v>
      </c>
      <c r="N292" s="63">
        <f t="shared" si="494"/>
        <v>0.74228819450005479</v>
      </c>
      <c r="O292" s="63">
        <f t="shared" si="494"/>
        <v>3.6219330432352792</v>
      </c>
      <c r="P292" s="63">
        <f t="shared" si="495"/>
        <v>583.54640545229279</v>
      </c>
      <c r="Q292" s="63">
        <f t="shared" si="495"/>
        <v>0</v>
      </c>
      <c r="R292" s="63">
        <f t="shared" si="495"/>
        <v>0</v>
      </c>
      <c r="S292" s="63">
        <f t="shared" si="495"/>
        <v>0</v>
      </c>
      <c r="T292" s="63">
        <f t="shared" si="495"/>
        <v>0</v>
      </c>
      <c r="U292" s="63">
        <f t="shared" si="495"/>
        <v>0</v>
      </c>
      <c r="V292" s="63">
        <f t="shared" si="495"/>
        <v>0</v>
      </c>
      <c r="W292" s="63">
        <f t="shared" si="495"/>
        <v>0</v>
      </c>
      <c r="X292" s="63">
        <f t="shared" si="495"/>
        <v>0</v>
      </c>
      <c r="AA292" s="3">
        <f t="shared" si="496"/>
        <v>0</v>
      </c>
    </row>
    <row r="293" spans="1:27" x14ac:dyDescent="0.25">
      <c r="A293" s="8">
        <f t="shared" si="498"/>
        <v>228</v>
      </c>
      <c r="B293" s="3" t="str">
        <f t="shared" si="497"/>
        <v xml:space="preserve">    na</v>
      </c>
      <c r="C293" s="34" t="s">
        <v>572</v>
      </c>
      <c r="E293" s="63">
        <f>'Class Plant - Elec'!$L$83+'Class Plant - PRP'!$L$83</f>
        <v>0</v>
      </c>
      <c r="F293" s="63">
        <f t="shared" si="494"/>
        <v>0</v>
      </c>
      <c r="G293" s="63">
        <f t="shared" si="494"/>
        <v>0</v>
      </c>
      <c r="H293" s="63">
        <f t="shared" si="494"/>
        <v>0</v>
      </c>
      <c r="I293" s="63">
        <f t="shared" si="494"/>
        <v>0</v>
      </c>
      <c r="J293" s="63">
        <f t="shared" si="494"/>
        <v>0</v>
      </c>
      <c r="K293" s="63">
        <f t="shared" si="494"/>
        <v>0</v>
      </c>
      <c r="L293" s="63">
        <f t="shared" si="494"/>
        <v>0</v>
      </c>
      <c r="M293" s="63">
        <f t="shared" si="494"/>
        <v>0</v>
      </c>
      <c r="N293" s="63">
        <f t="shared" si="494"/>
        <v>0</v>
      </c>
      <c r="O293" s="63">
        <f t="shared" si="494"/>
        <v>0</v>
      </c>
      <c r="P293" s="63">
        <f t="shared" si="495"/>
        <v>0</v>
      </c>
      <c r="Q293" s="63">
        <f t="shared" si="495"/>
        <v>0</v>
      </c>
      <c r="R293" s="63">
        <f t="shared" si="495"/>
        <v>0</v>
      </c>
      <c r="S293" s="63">
        <f t="shared" si="495"/>
        <v>0</v>
      </c>
      <c r="T293" s="63">
        <f t="shared" si="495"/>
        <v>0</v>
      </c>
      <c r="U293" s="63">
        <f t="shared" si="495"/>
        <v>0</v>
      </c>
      <c r="V293" s="63">
        <f t="shared" si="495"/>
        <v>0</v>
      </c>
      <c r="W293" s="63">
        <f t="shared" si="495"/>
        <v>0</v>
      </c>
      <c r="X293" s="63">
        <f t="shared" si="495"/>
        <v>0</v>
      </c>
      <c r="AA293" s="3">
        <f t="shared" si="496"/>
        <v>0</v>
      </c>
    </row>
    <row r="294" spans="1:27" x14ac:dyDescent="0.25">
      <c r="A294" s="8">
        <f t="shared" si="498"/>
        <v>229</v>
      </c>
      <c r="B294" s="3" t="str">
        <f t="shared" si="497"/>
        <v xml:space="preserve">    na</v>
      </c>
      <c r="C294" s="34" t="s">
        <v>572</v>
      </c>
      <c r="E294" s="63">
        <f>'Class Plant - Elec'!$M$83+'Class Plant - PRP'!$M$83</f>
        <v>0</v>
      </c>
      <c r="F294" s="63">
        <f t="shared" si="494"/>
        <v>0</v>
      </c>
      <c r="G294" s="63">
        <f t="shared" si="494"/>
        <v>0</v>
      </c>
      <c r="H294" s="63">
        <f t="shared" si="494"/>
        <v>0</v>
      </c>
      <c r="I294" s="63">
        <f t="shared" si="494"/>
        <v>0</v>
      </c>
      <c r="J294" s="63">
        <f t="shared" si="494"/>
        <v>0</v>
      </c>
      <c r="K294" s="63">
        <f t="shared" si="494"/>
        <v>0</v>
      </c>
      <c r="L294" s="63">
        <f t="shared" si="494"/>
        <v>0</v>
      </c>
      <c r="M294" s="63">
        <f t="shared" si="494"/>
        <v>0</v>
      </c>
      <c r="N294" s="63">
        <f t="shared" si="494"/>
        <v>0</v>
      </c>
      <c r="O294" s="63">
        <f t="shared" si="494"/>
        <v>0</v>
      </c>
      <c r="P294" s="63">
        <f t="shared" si="495"/>
        <v>0</v>
      </c>
      <c r="Q294" s="63">
        <f t="shared" si="495"/>
        <v>0</v>
      </c>
      <c r="R294" s="63">
        <f t="shared" si="495"/>
        <v>0</v>
      </c>
      <c r="S294" s="63">
        <f t="shared" si="495"/>
        <v>0</v>
      </c>
      <c r="T294" s="63">
        <f t="shared" si="495"/>
        <v>0</v>
      </c>
      <c r="U294" s="63">
        <f t="shared" si="495"/>
        <v>0</v>
      </c>
      <c r="V294" s="63">
        <f t="shared" si="495"/>
        <v>0</v>
      </c>
      <c r="W294" s="63">
        <f t="shared" si="495"/>
        <v>0</v>
      </c>
      <c r="X294" s="63">
        <f t="shared" si="495"/>
        <v>0</v>
      </c>
      <c r="AA294" s="3">
        <f t="shared" si="496"/>
        <v>0</v>
      </c>
    </row>
    <row r="295" spans="1:27" x14ac:dyDescent="0.25">
      <c r="A295" s="8">
        <f t="shared" si="498"/>
        <v>230</v>
      </c>
      <c r="B295" s="3" t="str">
        <f t="shared" si="497"/>
        <v xml:space="preserve">    na</v>
      </c>
      <c r="C295" s="34" t="s">
        <v>572</v>
      </c>
      <c r="E295" s="63">
        <f>'Class Plant - Elec'!$N$83+'Class Plant - PRP'!$N$83</f>
        <v>0</v>
      </c>
      <c r="F295" s="63">
        <f t="shared" si="494"/>
        <v>0</v>
      </c>
      <c r="G295" s="63">
        <f t="shared" si="494"/>
        <v>0</v>
      </c>
      <c r="H295" s="63">
        <f t="shared" si="494"/>
        <v>0</v>
      </c>
      <c r="I295" s="63">
        <f t="shared" si="494"/>
        <v>0</v>
      </c>
      <c r="J295" s="63">
        <f t="shared" si="494"/>
        <v>0</v>
      </c>
      <c r="K295" s="63">
        <f t="shared" si="494"/>
        <v>0</v>
      </c>
      <c r="L295" s="63">
        <f t="shared" si="494"/>
        <v>0</v>
      </c>
      <c r="M295" s="63">
        <f t="shared" si="494"/>
        <v>0</v>
      </c>
      <c r="N295" s="63">
        <f t="shared" si="494"/>
        <v>0</v>
      </c>
      <c r="O295" s="63">
        <f t="shared" si="494"/>
        <v>0</v>
      </c>
      <c r="P295" s="63">
        <f t="shared" si="495"/>
        <v>0</v>
      </c>
      <c r="Q295" s="63">
        <f t="shared" si="495"/>
        <v>0</v>
      </c>
      <c r="R295" s="63">
        <f t="shared" si="495"/>
        <v>0</v>
      </c>
      <c r="S295" s="63">
        <f t="shared" si="495"/>
        <v>0</v>
      </c>
      <c r="T295" s="63">
        <f t="shared" si="495"/>
        <v>0</v>
      </c>
      <c r="U295" s="63">
        <f t="shared" si="495"/>
        <v>0</v>
      </c>
      <c r="V295" s="63">
        <f t="shared" si="495"/>
        <v>0</v>
      </c>
      <c r="W295" s="63">
        <f t="shared" si="495"/>
        <v>0</v>
      </c>
      <c r="X295" s="63">
        <f t="shared" si="495"/>
        <v>0</v>
      </c>
      <c r="AA295" s="3">
        <f t="shared" si="496"/>
        <v>0</v>
      </c>
    </row>
    <row r="296" spans="1:27" x14ac:dyDescent="0.25">
      <c r="A296" s="8">
        <f t="shared" si="498"/>
        <v>231</v>
      </c>
      <c r="B296" s="3" t="str">
        <f t="shared" si="497"/>
        <v xml:space="preserve">    na</v>
      </c>
      <c r="C296" s="34" t="s">
        <v>572</v>
      </c>
      <c r="E296" s="69">
        <f>'Class Plant - Elec'!$O$83+'Class Plant - PRP'!$O$83</f>
        <v>0</v>
      </c>
      <c r="F296" s="69">
        <f t="shared" si="494"/>
        <v>0</v>
      </c>
      <c r="G296" s="69">
        <f t="shared" si="494"/>
        <v>0</v>
      </c>
      <c r="H296" s="69">
        <f t="shared" si="494"/>
        <v>0</v>
      </c>
      <c r="I296" s="69">
        <f t="shared" si="494"/>
        <v>0</v>
      </c>
      <c r="J296" s="69">
        <f t="shared" si="494"/>
        <v>0</v>
      </c>
      <c r="K296" s="69">
        <f t="shared" si="494"/>
        <v>0</v>
      </c>
      <c r="L296" s="69">
        <f t="shared" si="494"/>
        <v>0</v>
      </c>
      <c r="M296" s="69">
        <f t="shared" si="494"/>
        <v>0</v>
      </c>
      <c r="N296" s="69">
        <f t="shared" si="494"/>
        <v>0</v>
      </c>
      <c r="O296" s="69">
        <f t="shared" si="494"/>
        <v>0</v>
      </c>
      <c r="P296" s="69">
        <f t="shared" si="495"/>
        <v>0</v>
      </c>
      <c r="Q296" s="69">
        <f t="shared" si="495"/>
        <v>0</v>
      </c>
      <c r="R296" s="69">
        <f t="shared" si="495"/>
        <v>0</v>
      </c>
      <c r="S296" s="69">
        <f t="shared" si="495"/>
        <v>0</v>
      </c>
      <c r="T296" s="69">
        <f t="shared" si="495"/>
        <v>0</v>
      </c>
      <c r="U296" s="69">
        <f t="shared" si="495"/>
        <v>0</v>
      </c>
      <c r="V296" s="69">
        <f t="shared" si="495"/>
        <v>0</v>
      </c>
      <c r="W296" s="69">
        <f t="shared" si="495"/>
        <v>0</v>
      </c>
      <c r="X296" s="69">
        <f t="shared" si="495"/>
        <v>0</v>
      </c>
      <c r="AA296" s="3">
        <f t="shared" si="496"/>
        <v>0</v>
      </c>
    </row>
    <row r="297" spans="1:27" x14ac:dyDescent="0.25">
      <c r="A297" s="8">
        <f t="shared" si="498"/>
        <v>232</v>
      </c>
      <c r="E297" s="63">
        <f>SUM(E288:E296)</f>
        <v>4108651.3499999996</v>
      </c>
      <c r="F297" s="63">
        <f t="shared" ref="F297" si="499">SUM(F288:F296)</f>
        <v>1235934.3095732308</v>
      </c>
      <c r="G297" s="63">
        <f t="shared" ref="G297" si="500">SUM(G288:G296)</f>
        <v>723605.20556140703</v>
      </c>
      <c r="H297" s="63">
        <f t="shared" ref="H297" si="501">SUM(H288:H296)</f>
        <v>585400.99391802459</v>
      </c>
      <c r="I297" s="63">
        <f t="shared" ref="I297" si="502">SUM(I288:I296)</f>
        <v>155382.69811177364</v>
      </c>
      <c r="J297" s="63">
        <f t="shared" ref="J297" si="503">SUM(J288:J296)</f>
        <v>307879.69562746061</v>
      </c>
      <c r="K297" s="63">
        <f t="shared" ref="K297" si="504">SUM(K288:K296)</f>
        <v>792272.38122182852</v>
      </c>
      <c r="L297" s="63">
        <f t="shared" ref="L297" si="505">SUM(L288:L296)</f>
        <v>59419.763347008622</v>
      </c>
      <c r="M297" s="63">
        <f t="shared" ref="M297" si="506">SUM(M288:M296)</f>
        <v>198377.99023546153</v>
      </c>
      <c r="N297" s="63">
        <f t="shared" ref="N297" si="507">SUM(N288:N296)</f>
        <v>63.606992046932028</v>
      </c>
      <c r="O297" s="63">
        <f t="shared" ref="O297" si="508">SUM(O288:O296)</f>
        <v>310.36498759185065</v>
      </c>
      <c r="P297" s="63">
        <f t="shared" ref="P297" si="509">SUM(P288:P296)</f>
        <v>50004.340424165297</v>
      </c>
      <c r="Q297" s="63">
        <f t="shared" ref="Q297" si="510">SUM(Q288:Q296)</f>
        <v>0</v>
      </c>
      <c r="R297" s="63">
        <f t="shared" ref="R297" si="511">SUM(R288:R296)</f>
        <v>0</v>
      </c>
      <c r="S297" s="63">
        <f t="shared" ref="S297" si="512">SUM(S288:S296)</f>
        <v>0</v>
      </c>
      <c r="T297" s="63">
        <f t="shared" ref="T297" si="513">SUM(T288:T296)</f>
        <v>0</v>
      </c>
      <c r="U297" s="63">
        <f t="shared" ref="U297" si="514">SUM(U288:U296)</f>
        <v>0</v>
      </c>
      <c r="V297" s="63">
        <f t="shared" ref="V297" si="515">SUM(V288:V296)</f>
        <v>0</v>
      </c>
      <c r="W297" s="63">
        <f t="shared" ref="W297" si="516">SUM(W288:W296)</f>
        <v>0</v>
      </c>
      <c r="X297" s="63">
        <f t="shared" ref="X297" si="517">SUM(X288:X296)</f>
        <v>0</v>
      </c>
      <c r="AA297" s="3">
        <f t="shared" si="496"/>
        <v>0</v>
      </c>
    </row>
    <row r="298" spans="1:27" x14ac:dyDescent="0.25">
      <c r="A298" s="8"/>
    </row>
    <row r="299" spans="1:27" x14ac:dyDescent="0.25">
      <c r="A299" s="8"/>
      <c r="B299" s="3" t="s">
        <v>27</v>
      </c>
    </row>
    <row r="300" spans="1:27" x14ac:dyDescent="0.25">
      <c r="A300" s="8">
        <f>+A297+1</f>
        <v>233</v>
      </c>
      <c r="B300" s="3" t="str">
        <f>B288</f>
        <v xml:space="preserve">    Consumer</v>
      </c>
      <c r="C300" s="34" t="s">
        <v>573</v>
      </c>
      <c r="E300" s="63">
        <f>'Class Plant - Elec'!$G$84+'Class Plant - PRP'!$G$84</f>
        <v>4648850.1759830397</v>
      </c>
      <c r="F300" s="63">
        <f t="shared" ref="F300:O308" si="518">IFERROR($E300*VLOOKUP($C300,ALLOCATORS,F$1,FALSE),0)</f>
        <v>1279142.6209098471</v>
      </c>
      <c r="G300" s="63">
        <f t="shared" si="518"/>
        <v>612988.21575502248</v>
      </c>
      <c r="H300" s="63">
        <f t="shared" si="518"/>
        <v>730862.12908202631</v>
      </c>
      <c r="I300" s="63">
        <f t="shared" si="518"/>
        <v>221958.90629643208</v>
      </c>
      <c r="J300" s="63">
        <f t="shared" si="518"/>
        <v>393264.71120652795</v>
      </c>
      <c r="K300" s="63">
        <f t="shared" si="518"/>
        <v>1027070.1102696612</v>
      </c>
      <c r="L300" s="63">
        <f t="shared" si="518"/>
        <v>80834.910249449313</v>
      </c>
      <c r="M300" s="63">
        <f t="shared" si="518"/>
        <v>285422.02357440733</v>
      </c>
      <c r="N300" s="63">
        <f t="shared" si="518"/>
        <v>19.261757179897167</v>
      </c>
      <c r="O300" s="63">
        <f t="shared" si="518"/>
        <v>93.986130073955778</v>
      </c>
      <c r="P300" s="63">
        <f t="shared" ref="P300:X308" si="519">IFERROR($E300*VLOOKUP($C300,ALLOCATORS,P$1,FALSE),0)</f>
        <v>17193.300752413081</v>
      </c>
      <c r="Q300" s="63">
        <f t="shared" si="519"/>
        <v>0</v>
      </c>
      <c r="R300" s="63">
        <f t="shared" si="519"/>
        <v>0</v>
      </c>
      <c r="S300" s="63">
        <f t="shared" si="519"/>
        <v>0</v>
      </c>
      <c r="T300" s="63">
        <f t="shared" si="519"/>
        <v>0</v>
      </c>
      <c r="U300" s="63">
        <f t="shared" si="519"/>
        <v>0</v>
      </c>
      <c r="V300" s="63">
        <f t="shared" si="519"/>
        <v>0</v>
      </c>
      <c r="W300" s="63">
        <f t="shared" si="519"/>
        <v>0</v>
      </c>
      <c r="X300" s="63">
        <f t="shared" si="519"/>
        <v>0</v>
      </c>
      <c r="AA300" s="3">
        <f t="shared" ref="AA300:AA309" si="520">IF(ROUND(SUM(F300:X300)-E300,0)=0,0,1)</f>
        <v>0</v>
      </c>
    </row>
    <row r="301" spans="1:27" x14ac:dyDescent="0.25">
      <c r="A301" s="8">
        <f>+A300+1</f>
        <v>234</v>
      </c>
      <c r="B301" s="3" t="str">
        <f t="shared" ref="B301:B308" si="521">B289</f>
        <v xml:space="preserve">    Demand</v>
      </c>
      <c r="C301" s="34" t="s">
        <v>573</v>
      </c>
      <c r="E301" s="63">
        <f>'Class Plant - Elec'!$H$84+'Class Plant - PRP'!$H$84</f>
        <v>27639433.140030663</v>
      </c>
      <c r="F301" s="63">
        <f t="shared" si="518"/>
        <v>7605058.371175671</v>
      </c>
      <c r="G301" s="63">
        <f t="shared" si="518"/>
        <v>3644481.1434270334</v>
      </c>
      <c r="H301" s="63">
        <f t="shared" si="518"/>
        <v>4345292.7469471591</v>
      </c>
      <c r="I301" s="63">
        <f t="shared" si="518"/>
        <v>1319642.0874366651</v>
      </c>
      <c r="J301" s="63">
        <f t="shared" si="518"/>
        <v>2338129.4901438337</v>
      </c>
      <c r="K301" s="63">
        <f t="shared" si="518"/>
        <v>6106377.8285604594</v>
      </c>
      <c r="L301" s="63">
        <f t="shared" si="518"/>
        <v>480598.64539462945</v>
      </c>
      <c r="M301" s="63">
        <f t="shared" si="518"/>
        <v>1696957.8796135134</v>
      </c>
      <c r="N301" s="63">
        <f t="shared" si="518"/>
        <v>114.51951118659059</v>
      </c>
      <c r="O301" s="63">
        <f t="shared" si="518"/>
        <v>558.78835839660394</v>
      </c>
      <c r="P301" s="63">
        <f t="shared" si="519"/>
        <v>102221.63946212191</v>
      </c>
      <c r="Q301" s="63">
        <f t="shared" si="519"/>
        <v>0</v>
      </c>
      <c r="R301" s="63">
        <f t="shared" si="519"/>
        <v>0</v>
      </c>
      <c r="S301" s="63">
        <f t="shared" si="519"/>
        <v>0</v>
      </c>
      <c r="T301" s="63">
        <f t="shared" si="519"/>
        <v>0</v>
      </c>
      <c r="U301" s="63">
        <f t="shared" si="519"/>
        <v>0</v>
      </c>
      <c r="V301" s="63">
        <f t="shared" si="519"/>
        <v>0</v>
      </c>
      <c r="W301" s="63">
        <f t="shared" si="519"/>
        <v>0</v>
      </c>
      <c r="X301" s="63">
        <f t="shared" si="519"/>
        <v>0</v>
      </c>
      <c r="AA301" s="3">
        <f t="shared" si="520"/>
        <v>0</v>
      </c>
    </row>
    <row r="302" spans="1:27" x14ac:dyDescent="0.25">
      <c r="A302" s="8">
        <f t="shared" ref="A302:A309" si="522">+A301+1</f>
        <v>235</v>
      </c>
      <c r="B302" s="3" t="str">
        <f t="shared" si="521"/>
        <v xml:space="preserve">    Energy</v>
      </c>
      <c r="C302" s="34" t="s">
        <v>573</v>
      </c>
      <c r="E302" s="63">
        <f>'Class Plant - Elec'!$I$84+'Class Plant - PRP'!$I$84</f>
        <v>0</v>
      </c>
      <c r="F302" s="63">
        <f t="shared" si="518"/>
        <v>0</v>
      </c>
      <c r="G302" s="63">
        <f t="shared" si="518"/>
        <v>0</v>
      </c>
      <c r="H302" s="63">
        <f t="shared" si="518"/>
        <v>0</v>
      </c>
      <c r="I302" s="63">
        <f t="shared" si="518"/>
        <v>0</v>
      </c>
      <c r="J302" s="63">
        <f t="shared" si="518"/>
        <v>0</v>
      </c>
      <c r="K302" s="63">
        <f t="shared" si="518"/>
        <v>0</v>
      </c>
      <c r="L302" s="63">
        <f t="shared" si="518"/>
        <v>0</v>
      </c>
      <c r="M302" s="63">
        <f t="shared" si="518"/>
        <v>0</v>
      </c>
      <c r="N302" s="63">
        <f t="shared" si="518"/>
        <v>0</v>
      </c>
      <c r="O302" s="63">
        <f t="shared" si="518"/>
        <v>0</v>
      </c>
      <c r="P302" s="63">
        <f t="shared" si="519"/>
        <v>0</v>
      </c>
      <c r="Q302" s="63">
        <f t="shared" si="519"/>
        <v>0</v>
      </c>
      <c r="R302" s="63">
        <f t="shared" si="519"/>
        <v>0</v>
      </c>
      <c r="S302" s="63">
        <f t="shared" si="519"/>
        <v>0</v>
      </c>
      <c r="T302" s="63">
        <f t="shared" si="519"/>
        <v>0</v>
      </c>
      <c r="U302" s="63">
        <f t="shared" si="519"/>
        <v>0</v>
      </c>
      <c r="V302" s="63">
        <f t="shared" si="519"/>
        <v>0</v>
      </c>
      <c r="W302" s="63">
        <f t="shared" si="519"/>
        <v>0</v>
      </c>
      <c r="X302" s="63">
        <f t="shared" si="519"/>
        <v>0</v>
      </c>
      <c r="AA302" s="3">
        <f t="shared" si="520"/>
        <v>0</v>
      </c>
    </row>
    <row r="303" spans="1:27" x14ac:dyDescent="0.25">
      <c r="A303" s="8">
        <f t="shared" si="522"/>
        <v>236</v>
      </c>
      <c r="B303" s="3" t="str">
        <f t="shared" si="521"/>
        <v xml:space="preserve">    Revenue</v>
      </c>
      <c r="C303" s="34" t="s">
        <v>573</v>
      </c>
      <c r="E303" s="63">
        <f>'Class Plant - Elec'!$J$84+'Class Plant - PRP'!$J$84</f>
        <v>0</v>
      </c>
      <c r="F303" s="63">
        <f t="shared" si="518"/>
        <v>0</v>
      </c>
      <c r="G303" s="63">
        <f t="shared" si="518"/>
        <v>0</v>
      </c>
      <c r="H303" s="63">
        <f t="shared" si="518"/>
        <v>0</v>
      </c>
      <c r="I303" s="63">
        <f t="shared" si="518"/>
        <v>0</v>
      </c>
      <c r="J303" s="63">
        <f t="shared" si="518"/>
        <v>0</v>
      </c>
      <c r="K303" s="63">
        <f t="shared" si="518"/>
        <v>0</v>
      </c>
      <c r="L303" s="63">
        <f t="shared" si="518"/>
        <v>0</v>
      </c>
      <c r="M303" s="63">
        <f t="shared" si="518"/>
        <v>0</v>
      </c>
      <c r="N303" s="63">
        <f t="shared" si="518"/>
        <v>0</v>
      </c>
      <c r="O303" s="63">
        <f t="shared" si="518"/>
        <v>0</v>
      </c>
      <c r="P303" s="63">
        <f t="shared" si="519"/>
        <v>0</v>
      </c>
      <c r="Q303" s="63">
        <f t="shared" si="519"/>
        <v>0</v>
      </c>
      <c r="R303" s="63">
        <f t="shared" si="519"/>
        <v>0</v>
      </c>
      <c r="S303" s="63">
        <f t="shared" si="519"/>
        <v>0</v>
      </c>
      <c r="T303" s="63">
        <f t="shared" si="519"/>
        <v>0</v>
      </c>
      <c r="U303" s="63">
        <f t="shared" si="519"/>
        <v>0</v>
      </c>
      <c r="V303" s="63">
        <f t="shared" si="519"/>
        <v>0</v>
      </c>
      <c r="W303" s="63">
        <f t="shared" si="519"/>
        <v>0</v>
      </c>
      <c r="X303" s="63">
        <f t="shared" si="519"/>
        <v>0</v>
      </c>
      <c r="AA303" s="3">
        <f t="shared" si="520"/>
        <v>0</v>
      </c>
    </row>
    <row r="304" spans="1:27" x14ac:dyDescent="0.25">
      <c r="A304" s="8">
        <f t="shared" si="522"/>
        <v>237</v>
      </c>
      <c r="B304" s="3" t="str">
        <f t="shared" si="521"/>
        <v xml:space="preserve">    Lights</v>
      </c>
      <c r="C304" s="34" t="s">
        <v>573</v>
      </c>
      <c r="E304" s="63">
        <f>'Class Plant - Elec'!$K$84+'Class Plant - PRP'!$K$84</f>
        <v>247836.25398629386</v>
      </c>
      <c r="F304" s="63">
        <f t="shared" si="518"/>
        <v>68192.758097107377</v>
      </c>
      <c r="G304" s="63">
        <f t="shared" si="518"/>
        <v>32679.199668623842</v>
      </c>
      <c r="H304" s="63">
        <f t="shared" si="518"/>
        <v>38963.211416860548</v>
      </c>
      <c r="I304" s="63">
        <f t="shared" si="518"/>
        <v>11832.918204074045</v>
      </c>
      <c r="J304" s="63">
        <f t="shared" si="518"/>
        <v>20965.4536414088</v>
      </c>
      <c r="K304" s="63">
        <f t="shared" si="518"/>
        <v>54754.444448555885</v>
      </c>
      <c r="L304" s="63">
        <f t="shared" si="518"/>
        <v>4309.4142829211451</v>
      </c>
      <c r="M304" s="63">
        <f t="shared" si="518"/>
        <v>15216.219591957622</v>
      </c>
      <c r="N304" s="63">
        <f t="shared" si="518"/>
        <v>1.0268693470315724</v>
      </c>
      <c r="O304" s="63">
        <f t="shared" si="518"/>
        <v>5.0105229298494685</v>
      </c>
      <c r="P304" s="63">
        <f t="shared" si="519"/>
        <v>916.59724250776367</v>
      </c>
      <c r="Q304" s="63">
        <f t="shared" si="519"/>
        <v>0</v>
      </c>
      <c r="R304" s="63">
        <f t="shared" si="519"/>
        <v>0</v>
      </c>
      <c r="S304" s="63">
        <f t="shared" si="519"/>
        <v>0</v>
      </c>
      <c r="T304" s="63">
        <f t="shared" si="519"/>
        <v>0</v>
      </c>
      <c r="U304" s="63">
        <f t="shared" si="519"/>
        <v>0</v>
      </c>
      <c r="V304" s="63">
        <f t="shared" si="519"/>
        <v>0</v>
      </c>
      <c r="W304" s="63">
        <f t="shared" si="519"/>
        <v>0</v>
      </c>
      <c r="X304" s="63">
        <f t="shared" si="519"/>
        <v>0</v>
      </c>
      <c r="AA304" s="3">
        <f t="shared" si="520"/>
        <v>0</v>
      </c>
    </row>
    <row r="305" spans="1:27" x14ac:dyDescent="0.25">
      <c r="A305" s="8">
        <f t="shared" si="522"/>
        <v>238</v>
      </c>
      <c r="B305" s="3" t="str">
        <f t="shared" si="521"/>
        <v xml:space="preserve">    na</v>
      </c>
      <c r="C305" s="34" t="s">
        <v>573</v>
      </c>
      <c r="E305" s="63">
        <f>'Class Plant - Elec'!$L$84+'Class Plant - PRP'!$L$84</f>
        <v>0</v>
      </c>
      <c r="F305" s="63">
        <f t="shared" si="518"/>
        <v>0</v>
      </c>
      <c r="G305" s="63">
        <f t="shared" si="518"/>
        <v>0</v>
      </c>
      <c r="H305" s="63">
        <f t="shared" si="518"/>
        <v>0</v>
      </c>
      <c r="I305" s="63">
        <f t="shared" si="518"/>
        <v>0</v>
      </c>
      <c r="J305" s="63">
        <f t="shared" si="518"/>
        <v>0</v>
      </c>
      <c r="K305" s="63">
        <f t="shared" si="518"/>
        <v>0</v>
      </c>
      <c r="L305" s="63">
        <f t="shared" si="518"/>
        <v>0</v>
      </c>
      <c r="M305" s="63">
        <f t="shared" si="518"/>
        <v>0</v>
      </c>
      <c r="N305" s="63">
        <f t="shared" si="518"/>
        <v>0</v>
      </c>
      <c r="O305" s="63">
        <f t="shared" si="518"/>
        <v>0</v>
      </c>
      <c r="P305" s="63">
        <f t="shared" si="519"/>
        <v>0</v>
      </c>
      <c r="Q305" s="63">
        <f t="shared" si="519"/>
        <v>0</v>
      </c>
      <c r="R305" s="63">
        <f t="shared" si="519"/>
        <v>0</v>
      </c>
      <c r="S305" s="63">
        <f t="shared" si="519"/>
        <v>0</v>
      </c>
      <c r="T305" s="63">
        <f t="shared" si="519"/>
        <v>0</v>
      </c>
      <c r="U305" s="63">
        <f t="shared" si="519"/>
        <v>0</v>
      </c>
      <c r="V305" s="63">
        <f t="shared" si="519"/>
        <v>0</v>
      </c>
      <c r="W305" s="63">
        <f t="shared" si="519"/>
        <v>0</v>
      </c>
      <c r="X305" s="63">
        <f t="shared" si="519"/>
        <v>0</v>
      </c>
      <c r="AA305" s="3">
        <f t="shared" si="520"/>
        <v>0</v>
      </c>
    </row>
    <row r="306" spans="1:27" x14ac:dyDescent="0.25">
      <c r="A306" s="8">
        <f t="shared" si="522"/>
        <v>239</v>
      </c>
      <c r="B306" s="3" t="str">
        <f t="shared" si="521"/>
        <v xml:space="preserve">    na</v>
      </c>
      <c r="C306" s="34" t="s">
        <v>573</v>
      </c>
      <c r="E306" s="63">
        <f>'Class Plant - Elec'!$M$84+'Class Plant - PRP'!$M$84</f>
        <v>0</v>
      </c>
      <c r="F306" s="63">
        <f t="shared" si="518"/>
        <v>0</v>
      </c>
      <c r="G306" s="63">
        <f t="shared" si="518"/>
        <v>0</v>
      </c>
      <c r="H306" s="63">
        <f t="shared" si="518"/>
        <v>0</v>
      </c>
      <c r="I306" s="63">
        <f t="shared" si="518"/>
        <v>0</v>
      </c>
      <c r="J306" s="63">
        <f t="shared" si="518"/>
        <v>0</v>
      </c>
      <c r="K306" s="63">
        <f t="shared" si="518"/>
        <v>0</v>
      </c>
      <c r="L306" s="63">
        <f t="shared" si="518"/>
        <v>0</v>
      </c>
      <c r="M306" s="63">
        <f t="shared" si="518"/>
        <v>0</v>
      </c>
      <c r="N306" s="63">
        <f t="shared" si="518"/>
        <v>0</v>
      </c>
      <c r="O306" s="63">
        <f t="shared" si="518"/>
        <v>0</v>
      </c>
      <c r="P306" s="63">
        <f t="shared" si="519"/>
        <v>0</v>
      </c>
      <c r="Q306" s="63">
        <f t="shared" si="519"/>
        <v>0</v>
      </c>
      <c r="R306" s="63">
        <f t="shared" si="519"/>
        <v>0</v>
      </c>
      <c r="S306" s="63">
        <f t="shared" si="519"/>
        <v>0</v>
      </c>
      <c r="T306" s="63">
        <f t="shared" si="519"/>
        <v>0</v>
      </c>
      <c r="U306" s="63">
        <f t="shared" si="519"/>
        <v>0</v>
      </c>
      <c r="V306" s="63">
        <f t="shared" si="519"/>
        <v>0</v>
      </c>
      <c r="W306" s="63">
        <f t="shared" si="519"/>
        <v>0</v>
      </c>
      <c r="X306" s="63">
        <f t="shared" si="519"/>
        <v>0</v>
      </c>
      <c r="AA306" s="3">
        <f t="shared" si="520"/>
        <v>0</v>
      </c>
    </row>
    <row r="307" spans="1:27" x14ac:dyDescent="0.25">
      <c r="A307" s="8">
        <f t="shared" si="522"/>
        <v>240</v>
      </c>
      <c r="B307" s="3" t="str">
        <f t="shared" si="521"/>
        <v xml:space="preserve">    na</v>
      </c>
      <c r="C307" s="34" t="s">
        <v>573</v>
      </c>
      <c r="E307" s="63">
        <f>'Class Plant - Elec'!$N$84+'Class Plant - PRP'!$N$84</f>
        <v>0</v>
      </c>
      <c r="F307" s="63">
        <f t="shared" si="518"/>
        <v>0</v>
      </c>
      <c r="G307" s="63">
        <f t="shared" si="518"/>
        <v>0</v>
      </c>
      <c r="H307" s="63">
        <f t="shared" si="518"/>
        <v>0</v>
      </c>
      <c r="I307" s="63">
        <f t="shared" si="518"/>
        <v>0</v>
      </c>
      <c r="J307" s="63">
        <f t="shared" si="518"/>
        <v>0</v>
      </c>
      <c r="K307" s="63">
        <f t="shared" si="518"/>
        <v>0</v>
      </c>
      <c r="L307" s="63">
        <f t="shared" si="518"/>
        <v>0</v>
      </c>
      <c r="M307" s="63">
        <f t="shared" si="518"/>
        <v>0</v>
      </c>
      <c r="N307" s="63">
        <f t="shared" si="518"/>
        <v>0</v>
      </c>
      <c r="O307" s="63">
        <f t="shared" si="518"/>
        <v>0</v>
      </c>
      <c r="P307" s="63">
        <f t="shared" si="519"/>
        <v>0</v>
      </c>
      <c r="Q307" s="63">
        <f t="shared" si="519"/>
        <v>0</v>
      </c>
      <c r="R307" s="63">
        <f t="shared" si="519"/>
        <v>0</v>
      </c>
      <c r="S307" s="63">
        <f t="shared" si="519"/>
        <v>0</v>
      </c>
      <c r="T307" s="63">
        <f t="shared" si="519"/>
        <v>0</v>
      </c>
      <c r="U307" s="63">
        <f t="shared" si="519"/>
        <v>0</v>
      </c>
      <c r="V307" s="63">
        <f t="shared" si="519"/>
        <v>0</v>
      </c>
      <c r="W307" s="63">
        <f t="shared" si="519"/>
        <v>0</v>
      </c>
      <c r="X307" s="63">
        <f t="shared" si="519"/>
        <v>0</v>
      </c>
      <c r="AA307" s="3">
        <f t="shared" si="520"/>
        <v>0</v>
      </c>
    </row>
    <row r="308" spans="1:27" x14ac:dyDescent="0.25">
      <c r="A308" s="8">
        <f t="shared" si="522"/>
        <v>241</v>
      </c>
      <c r="B308" s="3" t="str">
        <f t="shared" si="521"/>
        <v xml:space="preserve">    na</v>
      </c>
      <c r="C308" s="34" t="s">
        <v>573</v>
      </c>
      <c r="E308" s="69">
        <f>'Class Plant - Elec'!$O$84+'Class Plant - PRP'!$O$84</f>
        <v>0</v>
      </c>
      <c r="F308" s="69">
        <f t="shared" si="518"/>
        <v>0</v>
      </c>
      <c r="G308" s="69">
        <f t="shared" si="518"/>
        <v>0</v>
      </c>
      <c r="H308" s="69">
        <f t="shared" si="518"/>
        <v>0</v>
      </c>
      <c r="I308" s="69">
        <f t="shared" si="518"/>
        <v>0</v>
      </c>
      <c r="J308" s="69">
        <f t="shared" si="518"/>
        <v>0</v>
      </c>
      <c r="K308" s="69">
        <f t="shared" si="518"/>
        <v>0</v>
      </c>
      <c r="L308" s="69">
        <f t="shared" si="518"/>
        <v>0</v>
      </c>
      <c r="M308" s="69">
        <f t="shared" si="518"/>
        <v>0</v>
      </c>
      <c r="N308" s="69">
        <f t="shared" si="518"/>
        <v>0</v>
      </c>
      <c r="O308" s="69">
        <f t="shared" si="518"/>
        <v>0</v>
      </c>
      <c r="P308" s="69">
        <f t="shared" si="519"/>
        <v>0</v>
      </c>
      <c r="Q308" s="69">
        <f t="shared" si="519"/>
        <v>0</v>
      </c>
      <c r="R308" s="69">
        <f t="shared" si="519"/>
        <v>0</v>
      </c>
      <c r="S308" s="69">
        <f t="shared" si="519"/>
        <v>0</v>
      </c>
      <c r="T308" s="69">
        <f t="shared" si="519"/>
        <v>0</v>
      </c>
      <c r="U308" s="69">
        <f t="shared" si="519"/>
        <v>0</v>
      </c>
      <c r="V308" s="69">
        <f t="shared" si="519"/>
        <v>0</v>
      </c>
      <c r="W308" s="69">
        <f t="shared" si="519"/>
        <v>0</v>
      </c>
      <c r="X308" s="69">
        <f t="shared" si="519"/>
        <v>0</v>
      </c>
      <c r="AA308" s="3">
        <f t="shared" si="520"/>
        <v>0</v>
      </c>
    </row>
    <row r="309" spans="1:27" x14ac:dyDescent="0.25">
      <c r="A309" s="8">
        <f t="shared" si="522"/>
        <v>242</v>
      </c>
      <c r="E309" s="63">
        <f>SUM(E300:E308)</f>
        <v>32536119.569999997</v>
      </c>
      <c r="F309" s="63">
        <f t="shared" ref="F309" si="523">SUM(F300:F308)</f>
        <v>8952393.7501826249</v>
      </c>
      <c r="G309" s="63">
        <f t="shared" ref="G309" si="524">SUM(G300:G308)</f>
        <v>4290148.5588506795</v>
      </c>
      <c r="H309" s="63">
        <f t="shared" ref="H309" si="525">SUM(H300:H308)</f>
        <v>5115118.0874460451</v>
      </c>
      <c r="I309" s="63">
        <f t="shared" ref="I309" si="526">SUM(I300:I308)</f>
        <v>1553433.9119371711</v>
      </c>
      <c r="J309" s="63">
        <f t="shared" ref="J309" si="527">SUM(J300:J308)</f>
        <v>2752359.6549917702</v>
      </c>
      <c r="K309" s="63">
        <f t="shared" ref="K309" si="528">SUM(K300:K308)</f>
        <v>7188202.3832786763</v>
      </c>
      <c r="L309" s="63">
        <f t="shared" ref="L309" si="529">SUM(L300:L308)</f>
        <v>565742.96992699988</v>
      </c>
      <c r="M309" s="63">
        <f t="shared" ref="M309" si="530">SUM(M300:M308)</f>
        <v>1997596.1227798783</v>
      </c>
      <c r="N309" s="63">
        <f t="shared" ref="N309" si="531">SUM(N300:N308)</f>
        <v>134.80813771351933</v>
      </c>
      <c r="O309" s="63">
        <f t="shared" ref="O309" si="532">SUM(O300:O308)</f>
        <v>657.78501140040919</v>
      </c>
      <c r="P309" s="63">
        <f t="shared" ref="P309" si="533">SUM(P300:P308)</f>
        <v>120331.53745704275</v>
      </c>
      <c r="Q309" s="63">
        <f t="shared" ref="Q309" si="534">SUM(Q300:Q308)</f>
        <v>0</v>
      </c>
      <c r="R309" s="63">
        <f t="shared" ref="R309" si="535">SUM(R300:R308)</f>
        <v>0</v>
      </c>
      <c r="S309" s="63">
        <f t="shared" ref="S309" si="536">SUM(S300:S308)</f>
        <v>0</v>
      </c>
      <c r="T309" s="63">
        <f t="shared" ref="T309" si="537">SUM(T300:T308)</f>
        <v>0</v>
      </c>
      <c r="U309" s="63">
        <f t="shared" ref="U309" si="538">SUM(U300:U308)</f>
        <v>0</v>
      </c>
      <c r="V309" s="63">
        <f t="shared" ref="V309" si="539">SUM(V300:V308)</f>
        <v>0</v>
      </c>
      <c r="W309" s="63">
        <f t="shared" ref="W309" si="540">SUM(W300:W308)</f>
        <v>0</v>
      </c>
      <c r="X309" s="63">
        <f t="shared" ref="X309" si="541">SUM(X300:X308)</f>
        <v>0</v>
      </c>
      <c r="AA309" s="3">
        <f t="shared" si="520"/>
        <v>0</v>
      </c>
    </row>
    <row r="310" spans="1:27" x14ac:dyDescent="0.25">
      <c r="A310" s="8"/>
    </row>
    <row r="311" spans="1:27" s="66" customFormat="1" x14ac:dyDescent="0.25">
      <c r="A311" s="71">
        <f>+A309+1</f>
        <v>243</v>
      </c>
      <c r="B311" s="67" t="s">
        <v>415</v>
      </c>
      <c r="E311" s="70">
        <f>E273+E285+E297+E309</f>
        <v>133001023.49999997</v>
      </c>
      <c r="F311" s="70">
        <f t="shared" ref="F311:X311" si="542">F273+F285+F297+F309</f>
        <v>35797428.202204652</v>
      </c>
      <c r="G311" s="70">
        <f t="shared" si="542"/>
        <v>16160610.890521165</v>
      </c>
      <c r="H311" s="70">
        <f t="shared" si="542"/>
        <v>21367827.732958823</v>
      </c>
      <c r="I311" s="70">
        <f t="shared" si="542"/>
        <v>6658873.769886082</v>
      </c>
      <c r="J311" s="70">
        <f t="shared" si="542"/>
        <v>11551532.975937378</v>
      </c>
      <c r="K311" s="70">
        <f t="shared" si="542"/>
        <v>30257915.073686562</v>
      </c>
      <c r="L311" s="70">
        <f t="shared" si="542"/>
        <v>2403653.3205706915</v>
      </c>
      <c r="M311" s="70">
        <f t="shared" si="542"/>
        <v>8573639.7713594865</v>
      </c>
      <c r="N311" s="70">
        <f t="shared" si="542"/>
        <v>198.41512976045135</v>
      </c>
      <c r="O311" s="70">
        <f t="shared" si="542"/>
        <v>968.14999899225984</v>
      </c>
      <c r="P311" s="70">
        <f t="shared" si="542"/>
        <v>228375.19774636786</v>
      </c>
      <c r="Q311" s="70">
        <f t="shared" si="542"/>
        <v>0</v>
      </c>
      <c r="R311" s="70">
        <f t="shared" si="542"/>
        <v>0</v>
      </c>
      <c r="S311" s="70">
        <f t="shared" si="542"/>
        <v>0</v>
      </c>
      <c r="T311" s="70">
        <f t="shared" si="542"/>
        <v>0</v>
      </c>
      <c r="U311" s="70">
        <f t="shared" si="542"/>
        <v>0</v>
      </c>
      <c r="V311" s="70">
        <f t="shared" si="542"/>
        <v>0</v>
      </c>
      <c r="W311" s="70">
        <f t="shared" si="542"/>
        <v>0</v>
      </c>
      <c r="X311" s="70">
        <f t="shared" si="542"/>
        <v>0</v>
      </c>
    </row>
    <row r="312" spans="1:27" x14ac:dyDescent="0.25">
      <c r="A312" s="8"/>
    </row>
    <row r="313" spans="1:27" x14ac:dyDescent="0.25">
      <c r="A313" s="8"/>
    </row>
    <row r="314" spans="1:27" s="66" customFormat="1" x14ac:dyDescent="0.25">
      <c r="A314" s="71"/>
      <c r="B314" s="67" t="s">
        <v>416</v>
      </c>
    </row>
    <row r="315" spans="1:27" x14ac:dyDescent="0.25">
      <c r="A315" s="8"/>
      <c r="B315" s="3" t="s">
        <v>10</v>
      </c>
    </row>
    <row r="316" spans="1:27" x14ac:dyDescent="0.25">
      <c r="A316" s="8">
        <f>+A311+1</f>
        <v>244</v>
      </c>
      <c r="B316" s="3" t="str">
        <f>B300</f>
        <v xml:space="preserve">    Consumer</v>
      </c>
      <c r="C316" s="34" t="s">
        <v>569</v>
      </c>
      <c r="E316" s="63">
        <f>'Class Plant - Elec'!$G$90+'Class Plant - PRP'!$G$90</f>
        <v>0</v>
      </c>
      <c r="F316" s="63">
        <f t="shared" ref="F316:O324" si="543">IFERROR($E316*VLOOKUP($C316,ALLOCATORS,F$1,FALSE),0)</f>
        <v>0</v>
      </c>
      <c r="G316" s="63">
        <f t="shared" si="543"/>
        <v>0</v>
      </c>
      <c r="H316" s="63">
        <f t="shared" si="543"/>
        <v>0</v>
      </c>
      <c r="I316" s="63">
        <f t="shared" si="543"/>
        <v>0</v>
      </c>
      <c r="J316" s="63">
        <f t="shared" si="543"/>
        <v>0</v>
      </c>
      <c r="K316" s="63">
        <f t="shared" si="543"/>
        <v>0</v>
      </c>
      <c r="L316" s="63">
        <f t="shared" si="543"/>
        <v>0</v>
      </c>
      <c r="M316" s="63">
        <f t="shared" si="543"/>
        <v>0</v>
      </c>
      <c r="N316" s="63">
        <f t="shared" si="543"/>
        <v>0</v>
      </c>
      <c r="O316" s="63">
        <f t="shared" si="543"/>
        <v>0</v>
      </c>
      <c r="P316" s="63">
        <f t="shared" ref="P316:X324" si="544">IFERROR($E316*VLOOKUP($C316,ALLOCATORS,P$1,FALSE),0)</f>
        <v>0</v>
      </c>
      <c r="Q316" s="63">
        <f t="shared" si="544"/>
        <v>0</v>
      </c>
      <c r="R316" s="63">
        <f t="shared" si="544"/>
        <v>0</v>
      </c>
      <c r="S316" s="63">
        <f t="shared" si="544"/>
        <v>0</v>
      </c>
      <c r="T316" s="63">
        <f t="shared" si="544"/>
        <v>0</v>
      </c>
      <c r="U316" s="63">
        <f t="shared" si="544"/>
        <v>0</v>
      </c>
      <c r="V316" s="63">
        <f t="shared" si="544"/>
        <v>0</v>
      </c>
      <c r="W316" s="63">
        <f t="shared" si="544"/>
        <v>0</v>
      </c>
      <c r="X316" s="63">
        <f t="shared" si="544"/>
        <v>0</v>
      </c>
      <c r="AA316" s="3">
        <f t="shared" ref="AA316:AA325" si="545">IF(ROUND(SUM(F316:X316)-E316,0)=0,0,1)</f>
        <v>0</v>
      </c>
    </row>
    <row r="317" spans="1:27" x14ac:dyDescent="0.25">
      <c r="A317" s="8">
        <f>+A316+1</f>
        <v>245</v>
      </c>
      <c r="B317" s="3" t="str">
        <f t="shared" ref="B317:B324" si="546">B301</f>
        <v xml:space="preserve">    Demand</v>
      </c>
      <c r="C317" s="34" t="s">
        <v>569</v>
      </c>
      <c r="E317" s="63">
        <f>'Class Plant - Elec'!$H$90+'Class Plant - PRP'!$H$90</f>
        <v>76608152.530247867</v>
      </c>
      <c r="F317" s="63">
        <f t="shared" si="543"/>
        <v>20360545.344436966</v>
      </c>
      <c r="G317" s="63">
        <f t="shared" si="543"/>
        <v>8862321.9364084285</v>
      </c>
      <c r="H317" s="63">
        <f t="shared" si="543"/>
        <v>12456312.266018637</v>
      </c>
      <c r="I317" s="63">
        <f t="shared" si="543"/>
        <v>3935548.7970996518</v>
      </c>
      <c r="J317" s="63">
        <f t="shared" si="543"/>
        <v>6751013.0355828581</v>
      </c>
      <c r="K317" s="63">
        <f t="shared" si="543"/>
        <v>17711705.255169429</v>
      </c>
      <c r="L317" s="63">
        <f t="shared" si="543"/>
        <v>1413991.0440385295</v>
      </c>
      <c r="M317" s="63">
        <f t="shared" si="543"/>
        <v>5070570.6216180073</v>
      </c>
      <c r="N317" s="63">
        <f t="shared" si="543"/>
        <v>0</v>
      </c>
      <c r="O317" s="63">
        <f t="shared" si="543"/>
        <v>0</v>
      </c>
      <c r="P317" s="63">
        <f t="shared" si="544"/>
        <v>46144.229875383266</v>
      </c>
      <c r="Q317" s="63">
        <f t="shared" si="544"/>
        <v>0</v>
      </c>
      <c r="R317" s="63">
        <f t="shared" si="544"/>
        <v>0</v>
      </c>
      <c r="S317" s="63">
        <f t="shared" si="544"/>
        <v>0</v>
      </c>
      <c r="T317" s="63">
        <f t="shared" si="544"/>
        <v>0</v>
      </c>
      <c r="U317" s="63">
        <f t="shared" si="544"/>
        <v>0</v>
      </c>
      <c r="V317" s="63">
        <f t="shared" si="544"/>
        <v>0</v>
      </c>
      <c r="W317" s="63">
        <f t="shared" si="544"/>
        <v>0</v>
      </c>
      <c r="X317" s="63">
        <f t="shared" si="544"/>
        <v>0</v>
      </c>
      <c r="AA317" s="3">
        <f t="shared" si="545"/>
        <v>0</v>
      </c>
    </row>
    <row r="318" spans="1:27" x14ac:dyDescent="0.25">
      <c r="A318" s="8">
        <f t="shared" ref="A318:A325" si="547">+A317+1</f>
        <v>246</v>
      </c>
      <c r="B318" s="3" t="str">
        <f t="shared" si="546"/>
        <v xml:space="preserve">    Energy</v>
      </c>
      <c r="C318" s="34" t="s">
        <v>569</v>
      </c>
      <c r="E318" s="63">
        <f>'Class Plant - Elec'!$I$90+'Class Plant - PRP'!$I$90</f>
        <v>0</v>
      </c>
      <c r="F318" s="63">
        <f t="shared" si="543"/>
        <v>0</v>
      </c>
      <c r="G318" s="63">
        <f t="shared" si="543"/>
        <v>0</v>
      </c>
      <c r="H318" s="63">
        <f t="shared" si="543"/>
        <v>0</v>
      </c>
      <c r="I318" s="63">
        <f t="shared" si="543"/>
        <v>0</v>
      </c>
      <c r="J318" s="63">
        <f t="shared" si="543"/>
        <v>0</v>
      </c>
      <c r="K318" s="63">
        <f t="shared" si="543"/>
        <v>0</v>
      </c>
      <c r="L318" s="63">
        <f t="shared" si="543"/>
        <v>0</v>
      </c>
      <c r="M318" s="63">
        <f t="shared" si="543"/>
        <v>0</v>
      </c>
      <c r="N318" s="63">
        <f t="shared" si="543"/>
        <v>0</v>
      </c>
      <c r="O318" s="63">
        <f t="shared" si="543"/>
        <v>0</v>
      </c>
      <c r="P318" s="63">
        <f t="shared" si="544"/>
        <v>0</v>
      </c>
      <c r="Q318" s="63">
        <f t="shared" si="544"/>
        <v>0</v>
      </c>
      <c r="R318" s="63">
        <f t="shared" si="544"/>
        <v>0</v>
      </c>
      <c r="S318" s="63">
        <f t="shared" si="544"/>
        <v>0</v>
      </c>
      <c r="T318" s="63">
        <f t="shared" si="544"/>
        <v>0</v>
      </c>
      <c r="U318" s="63">
        <f t="shared" si="544"/>
        <v>0</v>
      </c>
      <c r="V318" s="63">
        <f t="shared" si="544"/>
        <v>0</v>
      </c>
      <c r="W318" s="63">
        <f t="shared" si="544"/>
        <v>0</v>
      </c>
      <c r="X318" s="63">
        <f t="shared" si="544"/>
        <v>0</v>
      </c>
      <c r="AA318" s="3">
        <f t="shared" si="545"/>
        <v>0</v>
      </c>
    </row>
    <row r="319" spans="1:27" x14ac:dyDescent="0.25">
      <c r="A319" s="8">
        <f t="shared" si="547"/>
        <v>247</v>
      </c>
      <c r="B319" s="3" t="str">
        <f t="shared" si="546"/>
        <v xml:space="preserve">    Revenue</v>
      </c>
      <c r="C319" s="34" t="s">
        <v>569</v>
      </c>
      <c r="E319" s="63">
        <f>'Class Plant - Elec'!$J$90+'Class Plant - PRP'!$J$90</f>
        <v>0</v>
      </c>
      <c r="F319" s="63">
        <f t="shared" si="543"/>
        <v>0</v>
      </c>
      <c r="G319" s="63">
        <f t="shared" si="543"/>
        <v>0</v>
      </c>
      <c r="H319" s="63">
        <f t="shared" si="543"/>
        <v>0</v>
      </c>
      <c r="I319" s="63">
        <f t="shared" si="543"/>
        <v>0</v>
      </c>
      <c r="J319" s="63">
        <f t="shared" si="543"/>
        <v>0</v>
      </c>
      <c r="K319" s="63">
        <f t="shared" si="543"/>
        <v>0</v>
      </c>
      <c r="L319" s="63">
        <f t="shared" si="543"/>
        <v>0</v>
      </c>
      <c r="M319" s="63">
        <f t="shared" si="543"/>
        <v>0</v>
      </c>
      <c r="N319" s="63">
        <f t="shared" si="543"/>
        <v>0</v>
      </c>
      <c r="O319" s="63">
        <f t="shared" si="543"/>
        <v>0</v>
      </c>
      <c r="P319" s="63">
        <f t="shared" si="544"/>
        <v>0</v>
      </c>
      <c r="Q319" s="63">
        <f t="shared" si="544"/>
        <v>0</v>
      </c>
      <c r="R319" s="63">
        <f t="shared" si="544"/>
        <v>0</v>
      </c>
      <c r="S319" s="63">
        <f t="shared" si="544"/>
        <v>0</v>
      </c>
      <c r="T319" s="63">
        <f t="shared" si="544"/>
        <v>0</v>
      </c>
      <c r="U319" s="63">
        <f t="shared" si="544"/>
        <v>0</v>
      </c>
      <c r="V319" s="63">
        <f t="shared" si="544"/>
        <v>0</v>
      </c>
      <c r="W319" s="63">
        <f t="shared" si="544"/>
        <v>0</v>
      </c>
      <c r="X319" s="63">
        <f t="shared" si="544"/>
        <v>0</v>
      </c>
      <c r="AA319" s="3">
        <f t="shared" si="545"/>
        <v>0</v>
      </c>
    </row>
    <row r="320" spans="1:27" x14ac:dyDescent="0.25">
      <c r="A320" s="8">
        <f t="shared" si="547"/>
        <v>248</v>
      </c>
      <c r="B320" s="3" t="str">
        <f t="shared" si="546"/>
        <v xml:space="preserve">    Lights</v>
      </c>
      <c r="C320" s="34" t="s">
        <v>569</v>
      </c>
      <c r="E320" s="63">
        <f>'Class Plant - Elec'!$K$90+'Class Plant - PRP'!$K$90</f>
        <v>0</v>
      </c>
      <c r="F320" s="63">
        <f t="shared" si="543"/>
        <v>0</v>
      </c>
      <c r="G320" s="63">
        <f t="shared" si="543"/>
        <v>0</v>
      </c>
      <c r="H320" s="63">
        <f t="shared" si="543"/>
        <v>0</v>
      </c>
      <c r="I320" s="63">
        <f t="shared" si="543"/>
        <v>0</v>
      </c>
      <c r="J320" s="63">
        <f t="shared" si="543"/>
        <v>0</v>
      </c>
      <c r="K320" s="63">
        <f t="shared" si="543"/>
        <v>0</v>
      </c>
      <c r="L320" s="63">
        <f t="shared" si="543"/>
        <v>0</v>
      </c>
      <c r="M320" s="63">
        <f t="shared" si="543"/>
        <v>0</v>
      </c>
      <c r="N320" s="63">
        <f t="shared" si="543"/>
        <v>0</v>
      </c>
      <c r="O320" s="63">
        <f t="shared" si="543"/>
        <v>0</v>
      </c>
      <c r="P320" s="63">
        <f t="shared" si="544"/>
        <v>0</v>
      </c>
      <c r="Q320" s="63">
        <f t="shared" si="544"/>
        <v>0</v>
      </c>
      <c r="R320" s="63">
        <f t="shared" si="544"/>
        <v>0</v>
      </c>
      <c r="S320" s="63">
        <f t="shared" si="544"/>
        <v>0</v>
      </c>
      <c r="T320" s="63">
        <f t="shared" si="544"/>
        <v>0</v>
      </c>
      <c r="U320" s="63">
        <f t="shared" si="544"/>
        <v>0</v>
      </c>
      <c r="V320" s="63">
        <f t="shared" si="544"/>
        <v>0</v>
      </c>
      <c r="W320" s="63">
        <f t="shared" si="544"/>
        <v>0</v>
      </c>
      <c r="X320" s="63">
        <f t="shared" si="544"/>
        <v>0</v>
      </c>
      <c r="AA320" s="3">
        <f t="shared" si="545"/>
        <v>0</v>
      </c>
    </row>
    <row r="321" spans="1:27" x14ac:dyDescent="0.25">
      <c r="A321" s="8">
        <f t="shared" si="547"/>
        <v>249</v>
      </c>
      <c r="B321" s="3" t="str">
        <f t="shared" si="546"/>
        <v xml:space="preserve">    na</v>
      </c>
      <c r="C321" s="34" t="s">
        <v>569</v>
      </c>
      <c r="E321" s="63">
        <f>'Class Plant - Elec'!$L$90+'Class Plant - PRP'!$L$90</f>
        <v>0</v>
      </c>
      <c r="F321" s="63">
        <f t="shared" si="543"/>
        <v>0</v>
      </c>
      <c r="G321" s="63">
        <f t="shared" si="543"/>
        <v>0</v>
      </c>
      <c r="H321" s="63">
        <f t="shared" si="543"/>
        <v>0</v>
      </c>
      <c r="I321" s="63">
        <f t="shared" si="543"/>
        <v>0</v>
      </c>
      <c r="J321" s="63">
        <f t="shared" si="543"/>
        <v>0</v>
      </c>
      <c r="K321" s="63">
        <f t="shared" si="543"/>
        <v>0</v>
      </c>
      <c r="L321" s="63">
        <f t="shared" si="543"/>
        <v>0</v>
      </c>
      <c r="M321" s="63">
        <f t="shared" si="543"/>
        <v>0</v>
      </c>
      <c r="N321" s="63">
        <f t="shared" si="543"/>
        <v>0</v>
      </c>
      <c r="O321" s="63">
        <f t="shared" si="543"/>
        <v>0</v>
      </c>
      <c r="P321" s="63">
        <f t="shared" si="544"/>
        <v>0</v>
      </c>
      <c r="Q321" s="63">
        <f t="shared" si="544"/>
        <v>0</v>
      </c>
      <c r="R321" s="63">
        <f t="shared" si="544"/>
        <v>0</v>
      </c>
      <c r="S321" s="63">
        <f t="shared" si="544"/>
        <v>0</v>
      </c>
      <c r="T321" s="63">
        <f t="shared" si="544"/>
        <v>0</v>
      </c>
      <c r="U321" s="63">
        <f t="shared" si="544"/>
        <v>0</v>
      </c>
      <c r="V321" s="63">
        <f t="shared" si="544"/>
        <v>0</v>
      </c>
      <c r="W321" s="63">
        <f t="shared" si="544"/>
        <v>0</v>
      </c>
      <c r="X321" s="63">
        <f t="shared" si="544"/>
        <v>0</v>
      </c>
      <c r="AA321" s="3">
        <f t="shared" si="545"/>
        <v>0</v>
      </c>
    </row>
    <row r="322" spans="1:27" x14ac:dyDescent="0.25">
      <c r="A322" s="8">
        <f t="shared" si="547"/>
        <v>250</v>
      </c>
      <c r="B322" s="3" t="str">
        <f t="shared" si="546"/>
        <v xml:space="preserve">    na</v>
      </c>
      <c r="C322" s="34" t="s">
        <v>569</v>
      </c>
      <c r="E322" s="63">
        <f>'Class Plant - Elec'!$M$90+'Class Plant - PRP'!$M$90</f>
        <v>0</v>
      </c>
      <c r="F322" s="63">
        <f t="shared" si="543"/>
        <v>0</v>
      </c>
      <c r="G322" s="63">
        <f t="shared" si="543"/>
        <v>0</v>
      </c>
      <c r="H322" s="63">
        <f t="shared" si="543"/>
        <v>0</v>
      </c>
      <c r="I322" s="63">
        <f t="shared" si="543"/>
        <v>0</v>
      </c>
      <c r="J322" s="63">
        <f t="shared" si="543"/>
        <v>0</v>
      </c>
      <c r="K322" s="63">
        <f t="shared" si="543"/>
        <v>0</v>
      </c>
      <c r="L322" s="63">
        <f t="shared" si="543"/>
        <v>0</v>
      </c>
      <c r="M322" s="63">
        <f t="shared" si="543"/>
        <v>0</v>
      </c>
      <c r="N322" s="63">
        <f t="shared" si="543"/>
        <v>0</v>
      </c>
      <c r="O322" s="63">
        <f t="shared" si="543"/>
        <v>0</v>
      </c>
      <c r="P322" s="63">
        <f t="shared" si="544"/>
        <v>0</v>
      </c>
      <c r="Q322" s="63">
        <f t="shared" si="544"/>
        <v>0</v>
      </c>
      <c r="R322" s="63">
        <f t="shared" si="544"/>
        <v>0</v>
      </c>
      <c r="S322" s="63">
        <f t="shared" si="544"/>
        <v>0</v>
      </c>
      <c r="T322" s="63">
        <f t="shared" si="544"/>
        <v>0</v>
      </c>
      <c r="U322" s="63">
        <f t="shared" si="544"/>
        <v>0</v>
      </c>
      <c r="V322" s="63">
        <f t="shared" si="544"/>
        <v>0</v>
      </c>
      <c r="W322" s="63">
        <f t="shared" si="544"/>
        <v>0</v>
      </c>
      <c r="X322" s="63">
        <f t="shared" si="544"/>
        <v>0</v>
      </c>
      <c r="AA322" s="3">
        <f t="shared" si="545"/>
        <v>0</v>
      </c>
    </row>
    <row r="323" spans="1:27" x14ac:dyDescent="0.25">
      <c r="A323" s="8">
        <f t="shared" si="547"/>
        <v>251</v>
      </c>
      <c r="B323" s="3" t="str">
        <f t="shared" si="546"/>
        <v xml:space="preserve">    na</v>
      </c>
      <c r="C323" s="34" t="s">
        <v>569</v>
      </c>
      <c r="E323" s="63">
        <f>'Class Plant - Elec'!$N$90+'Class Plant - PRP'!$N$90</f>
        <v>0</v>
      </c>
      <c r="F323" s="63">
        <f t="shared" si="543"/>
        <v>0</v>
      </c>
      <c r="G323" s="63">
        <f t="shared" si="543"/>
        <v>0</v>
      </c>
      <c r="H323" s="63">
        <f t="shared" si="543"/>
        <v>0</v>
      </c>
      <c r="I323" s="63">
        <f t="shared" si="543"/>
        <v>0</v>
      </c>
      <c r="J323" s="63">
        <f t="shared" si="543"/>
        <v>0</v>
      </c>
      <c r="K323" s="63">
        <f t="shared" si="543"/>
        <v>0</v>
      </c>
      <c r="L323" s="63">
        <f t="shared" si="543"/>
        <v>0</v>
      </c>
      <c r="M323" s="63">
        <f t="shared" si="543"/>
        <v>0</v>
      </c>
      <c r="N323" s="63">
        <f t="shared" si="543"/>
        <v>0</v>
      </c>
      <c r="O323" s="63">
        <f t="shared" si="543"/>
        <v>0</v>
      </c>
      <c r="P323" s="63">
        <f t="shared" si="544"/>
        <v>0</v>
      </c>
      <c r="Q323" s="63">
        <f t="shared" si="544"/>
        <v>0</v>
      </c>
      <c r="R323" s="63">
        <f t="shared" si="544"/>
        <v>0</v>
      </c>
      <c r="S323" s="63">
        <f t="shared" si="544"/>
        <v>0</v>
      </c>
      <c r="T323" s="63">
        <f t="shared" si="544"/>
        <v>0</v>
      </c>
      <c r="U323" s="63">
        <f t="shared" si="544"/>
        <v>0</v>
      </c>
      <c r="V323" s="63">
        <f t="shared" si="544"/>
        <v>0</v>
      </c>
      <c r="W323" s="63">
        <f t="shared" si="544"/>
        <v>0</v>
      </c>
      <c r="X323" s="63">
        <f t="shared" si="544"/>
        <v>0</v>
      </c>
      <c r="AA323" s="3">
        <f t="shared" si="545"/>
        <v>0</v>
      </c>
    </row>
    <row r="324" spans="1:27" x14ac:dyDescent="0.25">
      <c r="A324" s="8">
        <f t="shared" si="547"/>
        <v>252</v>
      </c>
      <c r="B324" s="3" t="str">
        <f t="shared" si="546"/>
        <v xml:space="preserve">    na</v>
      </c>
      <c r="C324" s="34" t="s">
        <v>569</v>
      </c>
      <c r="E324" s="69">
        <f>'Class Plant - Elec'!$O$90+'Class Plant - PRP'!$O$90</f>
        <v>0</v>
      </c>
      <c r="F324" s="69">
        <f t="shared" si="543"/>
        <v>0</v>
      </c>
      <c r="G324" s="69">
        <f t="shared" si="543"/>
        <v>0</v>
      </c>
      <c r="H324" s="69">
        <f t="shared" si="543"/>
        <v>0</v>
      </c>
      <c r="I324" s="69">
        <f t="shared" si="543"/>
        <v>0</v>
      </c>
      <c r="J324" s="69">
        <f t="shared" si="543"/>
        <v>0</v>
      </c>
      <c r="K324" s="69">
        <f t="shared" si="543"/>
        <v>0</v>
      </c>
      <c r="L324" s="69">
        <f t="shared" si="543"/>
        <v>0</v>
      </c>
      <c r="M324" s="69">
        <f t="shared" si="543"/>
        <v>0</v>
      </c>
      <c r="N324" s="69">
        <f t="shared" si="543"/>
        <v>0</v>
      </c>
      <c r="O324" s="69">
        <f t="shared" si="543"/>
        <v>0</v>
      </c>
      <c r="P324" s="69">
        <f t="shared" si="544"/>
        <v>0</v>
      </c>
      <c r="Q324" s="69">
        <f t="shared" si="544"/>
        <v>0</v>
      </c>
      <c r="R324" s="69">
        <f t="shared" si="544"/>
        <v>0</v>
      </c>
      <c r="S324" s="69">
        <f t="shared" si="544"/>
        <v>0</v>
      </c>
      <c r="T324" s="69">
        <f t="shared" si="544"/>
        <v>0</v>
      </c>
      <c r="U324" s="69">
        <f t="shared" si="544"/>
        <v>0</v>
      </c>
      <c r="V324" s="69">
        <f t="shared" si="544"/>
        <v>0</v>
      </c>
      <c r="W324" s="69">
        <f t="shared" si="544"/>
        <v>0</v>
      </c>
      <c r="X324" s="69">
        <f t="shared" si="544"/>
        <v>0</v>
      </c>
      <c r="AA324" s="3">
        <f t="shared" si="545"/>
        <v>0</v>
      </c>
    </row>
    <row r="325" spans="1:27" x14ac:dyDescent="0.25">
      <c r="A325" s="8">
        <f t="shared" si="547"/>
        <v>253</v>
      </c>
      <c r="E325" s="63">
        <f>SUM(E316:E324)</f>
        <v>76608152.530247867</v>
      </c>
      <c r="F325" s="63">
        <f t="shared" ref="F325" si="548">SUM(F316:F324)</f>
        <v>20360545.344436966</v>
      </c>
      <c r="G325" s="63">
        <f t="shared" ref="G325" si="549">SUM(G316:G324)</f>
        <v>8862321.9364084285</v>
      </c>
      <c r="H325" s="63">
        <f t="shared" ref="H325" si="550">SUM(H316:H324)</f>
        <v>12456312.266018637</v>
      </c>
      <c r="I325" s="63">
        <f t="shared" ref="I325" si="551">SUM(I316:I324)</f>
        <v>3935548.7970996518</v>
      </c>
      <c r="J325" s="63">
        <f t="shared" ref="J325" si="552">SUM(J316:J324)</f>
        <v>6751013.0355828581</v>
      </c>
      <c r="K325" s="63">
        <f t="shared" ref="K325" si="553">SUM(K316:K324)</f>
        <v>17711705.255169429</v>
      </c>
      <c r="L325" s="63">
        <f t="shared" ref="L325" si="554">SUM(L316:L324)</f>
        <v>1413991.0440385295</v>
      </c>
      <c r="M325" s="63">
        <f t="shared" ref="M325" si="555">SUM(M316:M324)</f>
        <v>5070570.6216180073</v>
      </c>
      <c r="N325" s="63">
        <f t="shared" ref="N325" si="556">SUM(N316:N324)</f>
        <v>0</v>
      </c>
      <c r="O325" s="63">
        <f t="shared" ref="O325" si="557">SUM(O316:O324)</f>
        <v>0</v>
      </c>
      <c r="P325" s="63">
        <f t="shared" ref="P325" si="558">SUM(P316:P324)</f>
        <v>46144.229875383266</v>
      </c>
      <c r="Q325" s="63">
        <f t="shared" ref="Q325" si="559">SUM(Q316:Q324)</f>
        <v>0</v>
      </c>
      <c r="R325" s="63">
        <f t="shared" ref="R325" si="560">SUM(R316:R324)</f>
        <v>0</v>
      </c>
      <c r="S325" s="63">
        <f t="shared" ref="S325" si="561">SUM(S316:S324)</f>
        <v>0</v>
      </c>
      <c r="T325" s="63">
        <f t="shared" ref="T325" si="562">SUM(T316:T324)</f>
        <v>0</v>
      </c>
      <c r="U325" s="63">
        <f t="shared" ref="U325" si="563">SUM(U316:U324)</f>
        <v>0</v>
      </c>
      <c r="V325" s="63">
        <f t="shared" ref="V325" si="564">SUM(V316:V324)</f>
        <v>0</v>
      </c>
      <c r="W325" s="63">
        <f t="shared" ref="W325" si="565">SUM(W316:W324)</f>
        <v>0</v>
      </c>
      <c r="X325" s="63">
        <f t="shared" ref="X325" si="566">SUM(X316:X324)</f>
        <v>0</v>
      </c>
      <c r="AA325" s="3">
        <f t="shared" si="545"/>
        <v>0</v>
      </c>
    </row>
    <row r="326" spans="1:27" x14ac:dyDescent="0.25">
      <c r="A326" s="8"/>
    </row>
    <row r="327" spans="1:27" x14ac:dyDescent="0.25">
      <c r="A327" s="8"/>
      <c r="B327" s="3" t="s">
        <v>155</v>
      </c>
    </row>
    <row r="328" spans="1:27" x14ac:dyDescent="0.25">
      <c r="A328" s="8">
        <f>+A325+1</f>
        <v>254</v>
      </c>
      <c r="B328" s="3" t="str">
        <f>B316</f>
        <v xml:space="preserve">    Consumer</v>
      </c>
      <c r="C328" s="34" t="s">
        <v>570</v>
      </c>
      <c r="E328" s="63">
        <f>'Class Plant - Elec'!$G$91+'Class Plant - PRP'!$G$91</f>
        <v>0</v>
      </c>
      <c r="F328" s="63">
        <f t="shared" ref="F328:O336" si="567">IFERROR($E328*VLOOKUP($C328,ALLOCATORS,F$1,FALSE),0)</f>
        <v>0</v>
      </c>
      <c r="G328" s="63">
        <f t="shared" si="567"/>
        <v>0</v>
      </c>
      <c r="H328" s="63">
        <f t="shared" si="567"/>
        <v>0</v>
      </c>
      <c r="I328" s="63">
        <f t="shared" si="567"/>
        <v>0</v>
      </c>
      <c r="J328" s="63">
        <f t="shared" si="567"/>
        <v>0</v>
      </c>
      <c r="K328" s="63">
        <f t="shared" si="567"/>
        <v>0</v>
      </c>
      <c r="L328" s="63">
        <f t="shared" si="567"/>
        <v>0</v>
      </c>
      <c r="M328" s="63">
        <f t="shared" si="567"/>
        <v>0</v>
      </c>
      <c r="N328" s="63">
        <f t="shared" si="567"/>
        <v>0</v>
      </c>
      <c r="O328" s="63">
        <f t="shared" si="567"/>
        <v>0</v>
      </c>
      <c r="P328" s="63">
        <f t="shared" ref="P328:X336" si="568">IFERROR($E328*VLOOKUP($C328,ALLOCATORS,P$1,FALSE),0)</f>
        <v>0</v>
      </c>
      <c r="Q328" s="63">
        <f t="shared" si="568"/>
        <v>0</v>
      </c>
      <c r="R328" s="63">
        <f t="shared" si="568"/>
        <v>0</v>
      </c>
      <c r="S328" s="63">
        <f t="shared" si="568"/>
        <v>0</v>
      </c>
      <c r="T328" s="63">
        <f t="shared" si="568"/>
        <v>0</v>
      </c>
      <c r="U328" s="63">
        <f t="shared" si="568"/>
        <v>0</v>
      </c>
      <c r="V328" s="63">
        <f t="shared" si="568"/>
        <v>0</v>
      </c>
      <c r="W328" s="63">
        <f t="shared" si="568"/>
        <v>0</v>
      </c>
      <c r="X328" s="63">
        <f t="shared" si="568"/>
        <v>0</v>
      </c>
      <c r="AA328" s="3">
        <f t="shared" ref="AA328:AA337" si="569">IF(ROUND(SUM(F328:X328)-E328,0)=0,0,1)</f>
        <v>0</v>
      </c>
    </row>
    <row r="329" spans="1:27" x14ac:dyDescent="0.25">
      <c r="A329" s="8">
        <f>+A328+1</f>
        <v>255</v>
      </c>
      <c r="B329" s="3" t="str">
        <f t="shared" ref="B329:B336" si="570">B317</f>
        <v xml:space="preserve">    Demand</v>
      </c>
      <c r="C329" s="34" t="s">
        <v>570</v>
      </c>
      <c r="E329" s="63">
        <f>'Class Plant - Elec'!$H$91+'Class Plant - PRP'!$H$91</f>
        <v>367995055.03999996</v>
      </c>
      <c r="F329" s="63">
        <f t="shared" si="567"/>
        <v>97803951.109669834</v>
      </c>
      <c r="G329" s="63">
        <f t="shared" si="567"/>
        <v>42571065.102805257</v>
      </c>
      <c r="H329" s="63">
        <f t="shared" si="567"/>
        <v>59835163.31527596</v>
      </c>
      <c r="I329" s="63">
        <f t="shared" si="567"/>
        <v>18904809.062318284</v>
      </c>
      <c r="J329" s="63">
        <f t="shared" si="567"/>
        <v>32429177.986300565</v>
      </c>
      <c r="K329" s="63">
        <f t="shared" si="567"/>
        <v>85079978.239324331</v>
      </c>
      <c r="L329" s="63">
        <f t="shared" si="567"/>
        <v>6792249.844056407</v>
      </c>
      <c r="M329" s="63">
        <f t="shared" si="567"/>
        <v>24357001.877179813</v>
      </c>
      <c r="N329" s="63">
        <f t="shared" si="567"/>
        <v>0</v>
      </c>
      <c r="O329" s="63">
        <f t="shared" si="567"/>
        <v>0</v>
      </c>
      <c r="P329" s="63">
        <f t="shared" si="568"/>
        <v>221658.50306943987</v>
      </c>
      <c r="Q329" s="63">
        <f t="shared" si="568"/>
        <v>0</v>
      </c>
      <c r="R329" s="63">
        <f t="shared" si="568"/>
        <v>0</v>
      </c>
      <c r="S329" s="63">
        <f t="shared" si="568"/>
        <v>0</v>
      </c>
      <c r="T329" s="63">
        <f t="shared" si="568"/>
        <v>0</v>
      </c>
      <c r="U329" s="63">
        <f t="shared" si="568"/>
        <v>0</v>
      </c>
      <c r="V329" s="63">
        <f t="shared" si="568"/>
        <v>0</v>
      </c>
      <c r="W329" s="63">
        <f t="shared" si="568"/>
        <v>0</v>
      </c>
      <c r="X329" s="63">
        <f t="shared" si="568"/>
        <v>0</v>
      </c>
      <c r="AA329" s="3">
        <f t="shared" si="569"/>
        <v>0</v>
      </c>
    </row>
    <row r="330" spans="1:27" x14ac:dyDescent="0.25">
      <c r="A330" s="8">
        <f t="shared" ref="A330:A337" si="571">+A329+1</f>
        <v>256</v>
      </c>
      <c r="B330" s="3" t="str">
        <f t="shared" si="570"/>
        <v xml:space="preserve">    Energy</v>
      </c>
      <c r="C330" s="34" t="s">
        <v>570</v>
      </c>
      <c r="E330" s="63">
        <f>'Class Plant - Elec'!$I$91+'Class Plant - PRP'!$I$91</f>
        <v>0</v>
      </c>
      <c r="F330" s="63">
        <f t="shared" si="567"/>
        <v>0</v>
      </c>
      <c r="G330" s="63">
        <f t="shared" si="567"/>
        <v>0</v>
      </c>
      <c r="H330" s="63">
        <f t="shared" si="567"/>
        <v>0</v>
      </c>
      <c r="I330" s="63">
        <f t="shared" si="567"/>
        <v>0</v>
      </c>
      <c r="J330" s="63">
        <f t="shared" si="567"/>
        <v>0</v>
      </c>
      <c r="K330" s="63">
        <f t="shared" si="567"/>
        <v>0</v>
      </c>
      <c r="L330" s="63">
        <f t="shared" si="567"/>
        <v>0</v>
      </c>
      <c r="M330" s="63">
        <f t="shared" si="567"/>
        <v>0</v>
      </c>
      <c r="N330" s="63">
        <f t="shared" si="567"/>
        <v>0</v>
      </c>
      <c r="O330" s="63">
        <f t="shared" si="567"/>
        <v>0</v>
      </c>
      <c r="P330" s="63">
        <f t="shared" si="568"/>
        <v>0</v>
      </c>
      <c r="Q330" s="63">
        <f t="shared" si="568"/>
        <v>0</v>
      </c>
      <c r="R330" s="63">
        <f t="shared" si="568"/>
        <v>0</v>
      </c>
      <c r="S330" s="63">
        <f t="shared" si="568"/>
        <v>0</v>
      </c>
      <c r="T330" s="63">
        <f t="shared" si="568"/>
        <v>0</v>
      </c>
      <c r="U330" s="63">
        <f t="shared" si="568"/>
        <v>0</v>
      </c>
      <c r="V330" s="63">
        <f t="shared" si="568"/>
        <v>0</v>
      </c>
      <c r="W330" s="63">
        <f t="shared" si="568"/>
        <v>0</v>
      </c>
      <c r="X330" s="63">
        <f t="shared" si="568"/>
        <v>0</v>
      </c>
      <c r="AA330" s="3">
        <f t="shared" si="569"/>
        <v>0</v>
      </c>
    </row>
    <row r="331" spans="1:27" x14ac:dyDescent="0.25">
      <c r="A331" s="8">
        <f t="shared" si="571"/>
        <v>257</v>
      </c>
      <c r="B331" s="3" t="str">
        <f t="shared" si="570"/>
        <v xml:space="preserve">    Revenue</v>
      </c>
      <c r="C331" s="34" t="s">
        <v>570</v>
      </c>
      <c r="E331" s="63">
        <f>'Class Plant - Elec'!$J$91+'Class Plant - PRP'!$J$91</f>
        <v>0</v>
      </c>
      <c r="F331" s="63">
        <f t="shared" si="567"/>
        <v>0</v>
      </c>
      <c r="G331" s="63">
        <f t="shared" si="567"/>
        <v>0</v>
      </c>
      <c r="H331" s="63">
        <f t="shared" si="567"/>
        <v>0</v>
      </c>
      <c r="I331" s="63">
        <f t="shared" si="567"/>
        <v>0</v>
      </c>
      <c r="J331" s="63">
        <f t="shared" si="567"/>
        <v>0</v>
      </c>
      <c r="K331" s="63">
        <f t="shared" si="567"/>
        <v>0</v>
      </c>
      <c r="L331" s="63">
        <f t="shared" si="567"/>
        <v>0</v>
      </c>
      <c r="M331" s="63">
        <f t="shared" si="567"/>
        <v>0</v>
      </c>
      <c r="N331" s="63">
        <f t="shared" si="567"/>
        <v>0</v>
      </c>
      <c r="O331" s="63">
        <f t="shared" si="567"/>
        <v>0</v>
      </c>
      <c r="P331" s="63">
        <f t="shared" si="568"/>
        <v>0</v>
      </c>
      <c r="Q331" s="63">
        <f t="shared" si="568"/>
        <v>0</v>
      </c>
      <c r="R331" s="63">
        <f t="shared" si="568"/>
        <v>0</v>
      </c>
      <c r="S331" s="63">
        <f t="shared" si="568"/>
        <v>0</v>
      </c>
      <c r="T331" s="63">
        <f t="shared" si="568"/>
        <v>0</v>
      </c>
      <c r="U331" s="63">
        <f t="shared" si="568"/>
        <v>0</v>
      </c>
      <c r="V331" s="63">
        <f t="shared" si="568"/>
        <v>0</v>
      </c>
      <c r="W331" s="63">
        <f t="shared" si="568"/>
        <v>0</v>
      </c>
      <c r="X331" s="63">
        <f t="shared" si="568"/>
        <v>0</v>
      </c>
      <c r="AA331" s="3">
        <f t="shared" si="569"/>
        <v>0</v>
      </c>
    </row>
    <row r="332" spans="1:27" x14ac:dyDescent="0.25">
      <c r="A332" s="8">
        <f t="shared" si="571"/>
        <v>258</v>
      </c>
      <c r="B332" s="3" t="str">
        <f t="shared" si="570"/>
        <v xml:space="preserve">    Lights</v>
      </c>
      <c r="C332" s="34" t="s">
        <v>570</v>
      </c>
      <c r="E332" s="63">
        <f>'Class Plant - Elec'!$K$91+'Class Plant - PRP'!$K$91</f>
        <v>0</v>
      </c>
      <c r="F332" s="63">
        <f t="shared" si="567"/>
        <v>0</v>
      </c>
      <c r="G332" s="63">
        <f t="shared" si="567"/>
        <v>0</v>
      </c>
      <c r="H332" s="63">
        <f t="shared" si="567"/>
        <v>0</v>
      </c>
      <c r="I332" s="63">
        <f t="shared" si="567"/>
        <v>0</v>
      </c>
      <c r="J332" s="63">
        <f t="shared" si="567"/>
        <v>0</v>
      </c>
      <c r="K332" s="63">
        <f t="shared" si="567"/>
        <v>0</v>
      </c>
      <c r="L332" s="63">
        <f t="shared" si="567"/>
        <v>0</v>
      </c>
      <c r="M332" s="63">
        <f t="shared" si="567"/>
        <v>0</v>
      </c>
      <c r="N332" s="63">
        <f t="shared" si="567"/>
        <v>0</v>
      </c>
      <c r="O332" s="63">
        <f t="shared" si="567"/>
        <v>0</v>
      </c>
      <c r="P332" s="63">
        <f t="shared" si="568"/>
        <v>0</v>
      </c>
      <c r="Q332" s="63">
        <f t="shared" si="568"/>
        <v>0</v>
      </c>
      <c r="R332" s="63">
        <f t="shared" si="568"/>
        <v>0</v>
      </c>
      <c r="S332" s="63">
        <f t="shared" si="568"/>
        <v>0</v>
      </c>
      <c r="T332" s="63">
        <f t="shared" si="568"/>
        <v>0</v>
      </c>
      <c r="U332" s="63">
        <f t="shared" si="568"/>
        <v>0</v>
      </c>
      <c r="V332" s="63">
        <f t="shared" si="568"/>
        <v>0</v>
      </c>
      <c r="W332" s="63">
        <f t="shared" si="568"/>
        <v>0</v>
      </c>
      <c r="X332" s="63">
        <f t="shared" si="568"/>
        <v>0</v>
      </c>
      <c r="AA332" s="3">
        <f t="shared" si="569"/>
        <v>0</v>
      </c>
    </row>
    <row r="333" spans="1:27" x14ac:dyDescent="0.25">
      <c r="A333" s="8">
        <f t="shared" si="571"/>
        <v>259</v>
      </c>
      <c r="B333" s="3" t="str">
        <f t="shared" si="570"/>
        <v xml:space="preserve">    na</v>
      </c>
      <c r="C333" s="34" t="s">
        <v>570</v>
      </c>
      <c r="E333" s="63">
        <f>'Class Plant - Elec'!$L$91+'Class Plant - PRP'!$L$91</f>
        <v>0</v>
      </c>
      <c r="F333" s="63">
        <f t="shared" si="567"/>
        <v>0</v>
      </c>
      <c r="G333" s="63">
        <f t="shared" si="567"/>
        <v>0</v>
      </c>
      <c r="H333" s="63">
        <f t="shared" si="567"/>
        <v>0</v>
      </c>
      <c r="I333" s="63">
        <f t="shared" si="567"/>
        <v>0</v>
      </c>
      <c r="J333" s="63">
        <f t="shared" si="567"/>
        <v>0</v>
      </c>
      <c r="K333" s="63">
        <f t="shared" si="567"/>
        <v>0</v>
      </c>
      <c r="L333" s="63">
        <f t="shared" si="567"/>
        <v>0</v>
      </c>
      <c r="M333" s="63">
        <f t="shared" si="567"/>
        <v>0</v>
      </c>
      <c r="N333" s="63">
        <f t="shared" si="567"/>
        <v>0</v>
      </c>
      <c r="O333" s="63">
        <f t="shared" si="567"/>
        <v>0</v>
      </c>
      <c r="P333" s="63">
        <f t="shared" si="568"/>
        <v>0</v>
      </c>
      <c r="Q333" s="63">
        <f t="shared" si="568"/>
        <v>0</v>
      </c>
      <c r="R333" s="63">
        <f t="shared" si="568"/>
        <v>0</v>
      </c>
      <c r="S333" s="63">
        <f t="shared" si="568"/>
        <v>0</v>
      </c>
      <c r="T333" s="63">
        <f t="shared" si="568"/>
        <v>0</v>
      </c>
      <c r="U333" s="63">
        <f t="shared" si="568"/>
        <v>0</v>
      </c>
      <c r="V333" s="63">
        <f t="shared" si="568"/>
        <v>0</v>
      </c>
      <c r="W333" s="63">
        <f t="shared" si="568"/>
        <v>0</v>
      </c>
      <c r="X333" s="63">
        <f t="shared" si="568"/>
        <v>0</v>
      </c>
      <c r="AA333" s="3">
        <f t="shared" si="569"/>
        <v>0</v>
      </c>
    </row>
    <row r="334" spans="1:27" x14ac:dyDescent="0.25">
      <c r="A334" s="8">
        <f t="shared" si="571"/>
        <v>260</v>
      </c>
      <c r="B334" s="3" t="str">
        <f t="shared" si="570"/>
        <v xml:space="preserve">    na</v>
      </c>
      <c r="C334" s="34" t="s">
        <v>570</v>
      </c>
      <c r="E334" s="63">
        <f>'Class Plant - Elec'!$M$91+'Class Plant - PRP'!$M$91</f>
        <v>0</v>
      </c>
      <c r="F334" s="63">
        <f t="shared" si="567"/>
        <v>0</v>
      </c>
      <c r="G334" s="63">
        <f t="shared" si="567"/>
        <v>0</v>
      </c>
      <c r="H334" s="63">
        <f t="shared" si="567"/>
        <v>0</v>
      </c>
      <c r="I334" s="63">
        <f t="shared" si="567"/>
        <v>0</v>
      </c>
      <c r="J334" s="63">
        <f t="shared" si="567"/>
        <v>0</v>
      </c>
      <c r="K334" s="63">
        <f t="shared" si="567"/>
        <v>0</v>
      </c>
      <c r="L334" s="63">
        <f t="shared" si="567"/>
        <v>0</v>
      </c>
      <c r="M334" s="63">
        <f t="shared" si="567"/>
        <v>0</v>
      </c>
      <c r="N334" s="63">
        <f t="shared" si="567"/>
        <v>0</v>
      </c>
      <c r="O334" s="63">
        <f t="shared" si="567"/>
        <v>0</v>
      </c>
      <c r="P334" s="63">
        <f t="shared" si="568"/>
        <v>0</v>
      </c>
      <c r="Q334" s="63">
        <f t="shared" si="568"/>
        <v>0</v>
      </c>
      <c r="R334" s="63">
        <f t="shared" si="568"/>
        <v>0</v>
      </c>
      <c r="S334" s="63">
        <f t="shared" si="568"/>
        <v>0</v>
      </c>
      <c r="T334" s="63">
        <f t="shared" si="568"/>
        <v>0</v>
      </c>
      <c r="U334" s="63">
        <f t="shared" si="568"/>
        <v>0</v>
      </c>
      <c r="V334" s="63">
        <f t="shared" si="568"/>
        <v>0</v>
      </c>
      <c r="W334" s="63">
        <f t="shared" si="568"/>
        <v>0</v>
      </c>
      <c r="X334" s="63">
        <f t="shared" si="568"/>
        <v>0</v>
      </c>
      <c r="AA334" s="3">
        <f t="shared" si="569"/>
        <v>0</v>
      </c>
    </row>
    <row r="335" spans="1:27" x14ac:dyDescent="0.25">
      <c r="A335" s="8">
        <f t="shared" si="571"/>
        <v>261</v>
      </c>
      <c r="B335" s="3" t="str">
        <f t="shared" si="570"/>
        <v xml:space="preserve">    na</v>
      </c>
      <c r="C335" s="34" t="s">
        <v>570</v>
      </c>
      <c r="E335" s="63">
        <f>'Class Plant - Elec'!$N$91+'Class Plant - PRP'!$N$91</f>
        <v>0</v>
      </c>
      <c r="F335" s="63">
        <f t="shared" si="567"/>
        <v>0</v>
      </c>
      <c r="G335" s="63">
        <f t="shared" si="567"/>
        <v>0</v>
      </c>
      <c r="H335" s="63">
        <f t="shared" si="567"/>
        <v>0</v>
      </c>
      <c r="I335" s="63">
        <f t="shared" si="567"/>
        <v>0</v>
      </c>
      <c r="J335" s="63">
        <f t="shared" si="567"/>
        <v>0</v>
      </c>
      <c r="K335" s="63">
        <f t="shared" si="567"/>
        <v>0</v>
      </c>
      <c r="L335" s="63">
        <f t="shared" si="567"/>
        <v>0</v>
      </c>
      <c r="M335" s="63">
        <f t="shared" si="567"/>
        <v>0</v>
      </c>
      <c r="N335" s="63">
        <f t="shared" si="567"/>
        <v>0</v>
      </c>
      <c r="O335" s="63">
        <f t="shared" si="567"/>
        <v>0</v>
      </c>
      <c r="P335" s="63">
        <f t="shared" si="568"/>
        <v>0</v>
      </c>
      <c r="Q335" s="63">
        <f t="shared" si="568"/>
        <v>0</v>
      </c>
      <c r="R335" s="63">
        <f t="shared" si="568"/>
        <v>0</v>
      </c>
      <c r="S335" s="63">
        <f t="shared" si="568"/>
        <v>0</v>
      </c>
      <c r="T335" s="63">
        <f t="shared" si="568"/>
        <v>0</v>
      </c>
      <c r="U335" s="63">
        <f t="shared" si="568"/>
        <v>0</v>
      </c>
      <c r="V335" s="63">
        <f t="shared" si="568"/>
        <v>0</v>
      </c>
      <c r="W335" s="63">
        <f t="shared" si="568"/>
        <v>0</v>
      </c>
      <c r="X335" s="63">
        <f t="shared" si="568"/>
        <v>0</v>
      </c>
      <c r="AA335" s="3">
        <f t="shared" si="569"/>
        <v>0</v>
      </c>
    </row>
    <row r="336" spans="1:27" x14ac:dyDescent="0.25">
      <c r="A336" s="8">
        <f t="shared" si="571"/>
        <v>262</v>
      </c>
      <c r="B336" s="3" t="str">
        <f t="shared" si="570"/>
        <v xml:space="preserve">    na</v>
      </c>
      <c r="C336" s="34" t="s">
        <v>570</v>
      </c>
      <c r="E336" s="69">
        <f>'Class Plant - Elec'!$O$91+'Class Plant - PRP'!$O$91</f>
        <v>0</v>
      </c>
      <c r="F336" s="69">
        <f t="shared" si="567"/>
        <v>0</v>
      </c>
      <c r="G336" s="69">
        <f t="shared" si="567"/>
        <v>0</v>
      </c>
      <c r="H336" s="69">
        <f t="shared" si="567"/>
        <v>0</v>
      </c>
      <c r="I336" s="69">
        <f t="shared" si="567"/>
        <v>0</v>
      </c>
      <c r="J336" s="69">
        <f t="shared" si="567"/>
        <v>0</v>
      </c>
      <c r="K336" s="69">
        <f t="shared" si="567"/>
        <v>0</v>
      </c>
      <c r="L336" s="69">
        <f t="shared" si="567"/>
        <v>0</v>
      </c>
      <c r="M336" s="69">
        <f t="shared" si="567"/>
        <v>0</v>
      </c>
      <c r="N336" s="69">
        <f t="shared" si="567"/>
        <v>0</v>
      </c>
      <c r="O336" s="69">
        <f t="shared" si="567"/>
        <v>0</v>
      </c>
      <c r="P336" s="69">
        <f t="shared" si="568"/>
        <v>0</v>
      </c>
      <c r="Q336" s="69">
        <f t="shared" si="568"/>
        <v>0</v>
      </c>
      <c r="R336" s="69">
        <f t="shared" si="568"/>
        <v>0</v>
      </c>
      <c r="S336" s="69">
        <f t="shared" si="568"/>
        <v>0</v>
      </c>
      <c r="T336" s="69">
        <f t="shared" si="568"/>
        <v>0</v>
      </c>
      <c r="U336" s="69">
        <f t="shared" si="568"/>
        <v>0</v>
      </c>
      <c r="V336" s="69">
        <f t="shared" si="568"/>
        <v>0</v>
      </c>
      <c r="W336" s="69">
        <f t="shared" si="568"/>
        <v>0</v>
      </c>
      <c r="X336" s="69">
        <f t="shared" si="568"/>
        <v>0</v>
      </c>
      <c r="AA336" s="3">
        <f t="shared" si="569"/>
        <v>0</v>
      </c>
    </row>
    <row r="337" spans="1:27" x14ac:dyDescent="0.25">
      <c r="A337" s="8">
        <f t="shared" si="571"/>
        <v>263</v>
      </c>
      <c r="E337" s="63">
        <f>SUM(E328:E336)</f>
        <v>367995055.03999996</v>
      </c>
      <c r="F337" s="63">
        <f t="shared" ref="F337" si="572">SUM(F328:F336)</f>
        <v>97803951.109669834</v>
      </c>
      <c r="G337" s="63">
        <f t="shared" ref="G337" si="573">SUM(G328:G336)</f>
        <v>42571065.102805257</v>
      </c>
      <c r="H337" s="63">
        <f t="shared" ref="H337" si="574">SUM(H328:H336)</f>
        <v>59835163.31527596</v>
      </c>
      <c r="I337" s="63">
        <f t="shared" ref="I337" si="575">SUM(I328:I336)</f>
        <v>18904809.062318284</v>
      </c>
      <c r="J337" s="63">
        <f t="shared" ref="J337" si="576">SUM(J328:J336)</f>
        <v>32429177.986300565</v>
      </c>
      <c r="K337" s="63">
        <f t="shared" ref="K337" si="577">SUM(K328:K336)</f>
        <v>85079978.239324331</v>
      </c>
      <c r="L337" s="63">
        <f t="shared" ref="L337" si="578">SUM(L328:L336)</f>
        <v>6792249.844056407</v>
      </c>
      <c r="M337" s="63">
        <f t="shared" ref="M337" si="579">SUM(M328:M336)</f>
        <v>24357001.877179813</v>
      </c>
      <c r="N337" s="63">
        <f t="shared" ref="N337" si="580">SUM(N328:N336)</f>
        <v>0</v>
      </c>
      <c r="O337" s="63">
        <f t="shared" ref="O337" si="581">SUM(O328:O336)</f>
        <v>0</v>
      </c>
      <c r="P337" s="63">
        <f t="shared" ref="P337" si="582">SUM(P328:P336)</f>
        <v>221658.50306943987</v>
      </c>
      <c r="Q337" s="63">
        <f t="shared" ref="Q337" si="583">SUM(Q328:Q336)</f>
        <v>0</v>
      </c>
      <c r="R337" s="63">
        <f t="shared" ref="R337" si="584">SUM(R328:R336)</f>
        <v>0</v>
      </c>
      <c r="S337" s="63">
        <f t="shared" ref="S337" si="585">SUM(S328:S336)</f>
        <v>0</v>
      </c>
      <c r="T337" s="63">
        <f t="shared" ref="T337" si="586">SUM(T328:T336)</f>
        <v>0</v>
      </c>
      <c r="U337" s="63">
        <f t="shared" ref="U337" si="587">SUM(U328:U336)</f>
        <v>0</v>
      </c>
      <c r="V337" s="63">
        <f t="shared" ref="V337" si="588">SUM(V328:V336)</f>
        <v>0</v>
      </c>
      <c r="W337" s="63">
        <f t="shared" ref="W337" si="589">SUM(W328:W336)</f>
        <v>0</v>
      </c>
      <c r="X337" s="63">
        <f t="shared" ref="X337" si="590">SUM(X328:X336)</f>
        <v>0</v>
      </c>
      <c r="AA337" s="3">
        <f t="shared" si="569"/>
        <v>0</v>
      </c>
    </row>
    <row r="338" spans="1:27" x14ac:dyDescent="0.25">
      <c r="A338" s="8"/>
    </row>
    <row r="339" spans="1:27" x14ac:dyDescent="0.25">
      <c r="A339" s="8"/>
      <c r="B339" s="3" t="s">
        <v>23</v>
      </c>
    </row>
    <row r="340" spans="1:27" x14ac:dyDescent="0.25">
      <c r="A340" s="8">
        <f>+A337+1</f>
        <v>264</v>
      </c>
      <c r="B340" s="3" t="str">
        <f>B328</f>
        <v xml:space="preserve">    Consumer</v>
      </c>
      <c r="C340" s="34" t="s">
        <v>571</v>
      </c>
      <c r="E340" s="63">
        <f>'Class Plant - Elec'!$G$92+'Class Plant - PRP'!$G$92</f>
        <v>0</v>
      </c>
      <c r="F340" s="63">
        <f t="shared" ref="F340:O348" si="591">IFERROR($E340*VLOOKUP($C340,ALLOCATORS,F$1,FALSE),0)</f>
        <v>0</v>
      </c>
      <c r="G340" s="63">
        <f t="shared" si="591"/>
        <v>0</v>
      </c>
      <c r="H340" s="63">
        <f t="shared" si="591"/>
        <v>0</v>
      </c>
      <c r="I340" s="63">
        <f t="shared" si="591"/>
        <v>0</v>
      </c>
      <c r="J340" s="63">
        <f t="shared" si="591"/>
        <v>0</v>
      </c>
      <c r="K340" s="63">
        <f t="shared" si="591"/>
        <v>0</v>
      </c>
      <c r="L340" s="63">
        <f t="shared" si="591"/>
        <v>0</v>
      </c>
      <c r="M340" s="63">
        <f t="shared" si="591"/>
        <v>0</v>
      </c>
      <c r="N340" s="63">
        <f t="shared" si="591"/>
        <v>0</v>
      </c>
      <c r="O340" s="63">
        <f t="shared" si="591"/>
        <v>0</v>
      </c>
      <c r="P340" s="63">
        <f t="shared" ref="P340:X348" si="592">IFERROR($E340*VLOOKUP($C340,ALLOCATORS,P$1,FALSE),0)</f>
        <v>0</v>
      </c>
      <c r="Q340" s="63">
        <f t="shared" si="592"/>
        <v>0</v>
      </c>
      <c r="R340" s="63">
        <f t="shared" si="592"/>
        <v>0</v>
      </c>
      <c r="S340" s="63">
        <f t="shared" si="592"/>
        <v>0</v>
      </c>
      <c r="T340" s="63">
        <f t="shared" si="592"/>
        <v>0</v>
      </c>
      <c r="U340" s="63">
        <f t="shared" si="592"/>
        <v>0</v>
      </c>
      <c r="V340" s="63">
        <f t="shared" si="592"/>
        <v>0</v>
      </c>
      <c r="W340" s="63">
        <f t="shared" si="592"/>
        <v>0</v>
      </c>
      <c r="X340" s="63">
        <f t="shared" si="592"/>
        <v>0</v>
      </c>
      <c r="AA340" s="3">
        <f t="shared" ref="AA340:AA349" si="593">IF(ROUND(SUM(F340:X340)-E340,0)=0,0,1)</f>
        <v>0</v>
      </c>
    </row>
    <row r="341" spans="1:27" x14ac:dyDescent="0.25">
      <c r="A341" s="8">
        <f>+A340+1</f>
        <v>265</v>
      </c>
      <c r="B341" s="3" t="str">
        <f t="shared" ref="B341:B348" si="594">B329</f>
        <v xml:space="preserve">    Demand</v>
      </c>
      <c r="C341" s="34" t="s">
        <v>571</v>
      </c>
      <c r="E341" s="63">
        <f>'Class Plant - Elec'!$H$92+'Class Plant - PRP'!$H$92</f>
        <v>99065060.932958394</v>
      </c>
      <c r="F341" s="63">
        <f t="shared" si="591"/>
        <v>26329034.163544316</v>
      </c>
      <c r="G341" s="63">
        <f t="shared" si="591"/>
        <v>11460222.360683445</v>
      </c>
      <c r="H341" s="63">
        <f t="shared" si="591"/>
        <v>16107754.760772593</v>
      </c>
      <c r="I341" s="63">
        <f t="shared" si="591"/>
        <v>5089215.2925286917</v>
      </c>
      <c r="J341" s="63">
        <f t="shared" si="591"/>
        <v>8730004.5183200072</v>
      </c>
      <c r="K341" s="63">
        <f t="shared" si="591"/>
        <v>22903713.278259385</v>
      </c>
      <c r="L341" s="63">
        <f t="shared" si="591"/>
        <v>1828488.2784639206</v>
      </c>
      <c r="M341" s="63">
        <f t="shared" si="591"/>
        <v>6556957.3342357082</v>
      </c>
      <c r="N341" s="63">
        <f t="shared" si="591"/>
        <v>0</v>
      </c>
      <c r="O341" s="63">
        <f t="shared" si="591"/>
        <v>0</v>
      </c>
      <c r="P341" s="63">
        <f t="shared" si="592"/>
        <v>59670.946150337753</v>
      </c>
      <c r="Q341" s="63">
        <f t="shared" si="592"/>
        <v>0</v>
      </c>
      <c r="R341" s="63">
        <f t="shared" si="592"/>
        <v>0</v>
      </c>
      <c r="S341" s="63">
        <f t="shared" si="592"/>
        <v>0</v>
      </c>
      <c r="T341" s="63">
        <f t="shared" si="592"/>
        <v>0</v>
      </c>
      <c r="U341" s="63">
        <f t="shared" si="592"/>
        <v>0</v>
      </c>
      <c r="V341" s="63">
        <f t="shared" si="592"/>
        <v>0</v>
      </c>
      <c r="W341" s="63">
        <f t="shared" si="592"/>
        <v>0</v>
      </c>
      <c r="X341" s="63">
        <f t="shared" si="592"/>
        <v>0</v>
      </c>
      <c r="AA341" s="3">
        <f t="shared" si="593"/>
        <v>0</v>
      </c>
    </row>
    <row r="342" spans="1:27" x14ac:dyDescent="0.25">
      <c r="A342" s="8">
        <f t="shared" ref="A342:A349" si="595">+A341+1</f>
        <v>266</v>
      </c>
      <c r="B342" s="3" t="str">
        <f t="shared" si="594"/>
        <v xml:space="preserve">    Energy</v>
      </c>
      <c r="C342" s="34" t="s">
        <v>571</v>
      </c>
      <c r="E342" s="63">
        <f>'Class Plant - Elec'!$I$92+'Class Plant - PRP'!$I$92</f>
        <v>0</v>
      </c>
      <c r="F342" s="63">
        <f t="shared" si="591"/>
        <v>0</v>
      </c>
      <c r="G342" s="63">
        <f t="shared" si="591"/>
        <v>0</v>
      </c>
      <c r="H342" s="63">
        <f t="shared" si="591"/>
        <v>0</v>
      </c>
      <c r="I342" s="63">
        <f t="shared" si="591"/>
        <v>0</v>
      </c>
      <c r="J342" s="63">
        <f t="shared" si="591"/>
        <v>0</v>
      </c>
      <c r="K342" s="63">
        <f t="shared" si="591"/>
        <v>0</v>
      </c>
      <c r="L342" s="63">
        <f t="shared" si="591"/>
        <v>0</v>
      </c>
      <c r="M342" s="63">
        <f t="shared" si="591"/>
        <v>0</v>
      </c>
      <c r="N342" s="63">
        <f t="shared" si="591"/>
        <v>0</v>
      </c>
      <c r="O342" s="63">
        <f t="shared" si="591"/>
        <v>0</v>
      </c>
      <c r="P342" s="63">
        <f t="shared" si="592"/>
        <v>0</v>
      </c>
      <c r="Q342" s="63">
        <f t="shared" si="592"/>
        <v>0</v>
      </c>
      <c r="R342" s="63">
        <f t="shared" si="592"/>
        <v>0</v>
      </c>
      <c r="S342" s="63">
        <f t="shared" si="592"/>
        <v>0</v>
      </c>
      <c r="T342" s="63">
        <f t="shared" si="592"/>
        <v>0</v>
      </c>
      <c r="U342" s="63">
        <f t="shared" si="592"/>
        <v>0</v>
      </c>
      <c r="V342" s="63">
        <f t="shared" si="592"/>
        <v>0</v>
      </c>
      <c r="W342" s="63">
        <f t="shared" si="592"/>
        <v>0</v>
      </c>
      <c r="X342" s="63">
        <f t="shared" si="592"/>
        <v>0</v>
      </c>
      <c r="AA342" s="3">
        <f t="shared" si="593"/>
        <v>0</v>
      </c>
    </row>
    <row r="343" spans="1:27" x14ac:dyDescent="0.25">
      <c r="A343" s="8">
        <f t="shared" si="595"/>
        <v>267</v>
      </c>
      <c r="B343" s="3" t="str">
        <f t="shared" si="594"/>
        <v xml:space="preserve">    Revenue</v>
      </c>
      <c r="C343" s="34" t="s">
        <v>571</v>
      </c>
      <c r="E343" s="63">
        <f>'Class Plant - Elec'!$J$92+'Class Plant - PRP'!$J$92</f>
        <v>0</v>
      </c>
      <c r="F343" s="63">
        <f t="shared" si="591"/>
        <v>0</v>
      </c>
      <c r="G343" s="63">
        <f t="shared" si="591"/>
        <v>0</v>
      </c>
      <c r="H343" s="63">
        <f t="shared" si="591"/>
        <v>0</v>
      </c>
      <c r="I343" s="63">
        <f t="shared" si="591"/>
        <v>0</v>
      </c>
      <c r="J343" s="63">
        <f t="shared" si="591"/>
        <v>0</v>
      </c>
      <c r="K343" s="63">
        <f t="shared" si="591"/>
        <v>0</v>
      </c>
      <c r="L343" s="63">
        <f t="shared" si="591"/>
        <v>0</v>
      </c>
      <c r="M343" s="63">
        <f t="shared" si="591"/>
        <v>0</v>
      </c>
      <c r="N343" s="63">
        <f t="shared" si="591"/>
        <v>0</v>
      </c>
      <c r="O343" s="63">
        <f t="shared" si="591"/>
        <v>0</v>
      </c>
      <c r="P343" s="63">
        <f t="shared" si="592"/>
        <v>0</v>
      </c>
      <c r="Q343" s="63">
        <f t="shared" si="592"/>
        <v>0</v>
      </c>
      <c r="R343" s="63">
        <f t="shared" si="592"/>
        <v>0</v>
      </c>
      <c r="S343" s="63">
        <f t="shared" si="592"/>
        <v>0</v>
      </c>
      <c r="T343" s="63">
        <f t="shared" si="592"/>
        <v>0</v>
      </c>
      <c r="U343" s="63">
        <f t="shared" si="592"/>
        <v>0</v>
      </c>
      <c r="V343" s="63">
        <f t="shared" si="592"/>
        <v>0</v>
      </c>
      <c r="W343" s="63">
        <f t="shared" si="592"/>
        <v>0</v>
      </c>
      <c r="X343" s="63">
        <f t="shared" si="592"/>
        <v>0</v>
      </c>
      <c r="AA343" s="3">
        <f t="shared" si="593"/>
        <v>0</v>
      </c>
    </row>
    <row r="344" spans="1:27" x14ac:dyDescent="0.25">
      <c r="A344" s="8">
        <f t="shared" si="595"/>
        <v>268</v>
      </c>
      <c r="B344" s="3" t="str">
        <f t="shared" si="594"/>
        <v xml:space="preserve">    Lights</v>
      </c>
      <c r="C344" s="34" t="s">
        <v>571</v>
      </c>
      <c r="E344" s="63">
        <f>'Class Plant - Elec'!$K$92+'Class Plant - PRP'!$K$92</f>
        <v>0</v>
      </c>
      <c r="F344" s="63">
        <f t="shared" si="591"/>
        <v>0</v>
      </c>
      <c r="G344" s="63">
        <f t="shared" si="591"/>
        <v>0</v>
      </c>
      <c r="H344" s="63">
        <f t="shared" si="591"/>
        <v>0</v>
      </c>
      <c r="I344" s="63">
        <f t="shared" si="591"/>
        <v>0</v>
      </c>
      <c r="J344" s="63">
        <f t="shared" si="591"/>
        <v>0</v>
      </c>
      <c r="K344" s="63">
        <f t="shared" si="591"/>
        <v>0</v>
      </c>
      <c r="L344" s="63">
        <f t="shared" si="591"/>
        <v>0</v>
      </c>
      <c r="M344" s="63">
        <f t="shared" si="591"/>
        <v>0</v>
      </c>
      <c r="N344" s="63">
        <f t="shared" si="591"/>
        <v>0</v>
      </c>
      <c r="O344" s="63">
        <f t="shared" si="591"/>
        <v>0</v>
      </c>
      <c r="P344" s="63">
        <f t="shared" si="592"/>
        <v>0</v>
      </c>
      <c r="Q344" s="63">
        <f t="shared" si="592"/>
        <v>0</v>
      </c>
      <c r="R344" s="63">
        <f t="shared" si="592"/>
        <v>0</v>
      </c>
      <c r="S344" s="63">
        <f t="shared" si="592"/>
        <v>0</v>
      </c>
      <c r="T344" s="63">
        <f t="shared" si="592"/>
        <v>0</v>
      </c>
      <c r="U344" s="63">
        <f t="shared" si="592"/>
        <v>0</v>
      </c>
      <c r="V344" s="63">
        <f t="shared" si="592"/>
        <v>0</v>
      </c>
      <c r="W344" s="63">
        <f t="shared" si="592"/>
        <v>0</v>
      </c>
      <c r="X344" s="63">
        <f t="shared" si="592"/>
        <v>0</v>
      </c>
      <c r="AA344" s="3">
        <f t="shared" si="593"/>
        <v>0</v>
      </c>
    </row>
    <row r="345" spans="1:27" x14ac:dyDescent="0.25">
      <c r="A345" s="8">
        <f t="shared" si="595"/>
        <v>269</v>
      </c>
      <c r="B345" s="3" t="str">
        <f t="shared" si="594"/>
        <v xml:space="preserve">    na</v>
      </c>
      <c r="C345" s="34" t="s">
        <v>571</v>
      </c>
      <c r="E345" s="63">
        <f>'Class Plant - Elec'!$L$92+'Class Plant - PRP'!$L$92</f>
        <v>0</v>
      </c>
      <c r="F345" s="63">
        <f t="shared" si="591"/>
        <v>0</v>
      </c>
      <c r="G345" s="63">
        <f t="shared" si="591"/>
        <v>0</v>
      </c>
      <c r="H345" s="63">
        <f t="shared" si="591"/>
        <v>0</v>
      </c>
      <c r="I345" s="63">
        <f t="shared" si="591"/>
        <v>0</v>
      </c>
      <c r="J345" s="63">
        <f t="shared" si="591"/>
        <v>0</v>
      </c>
      <c r="K345" s="63">
        <f t="shared" si="591"/>
        <v>0</v>
      </c>
      <c r="L345" s="63">
        <f t="shared" si="591"/>
        <v>0</v>
      </c>
      <c r="M345" s="63">
        <f t="shared" si="591"/>
        <v>0</v>
      </c>
      <c r="N345" s="63">
        <f t="shared" si="591"/>
        <v>0</v>
      </c>
      <c r="O345" s="63">
        <f t="shared" si="591"/>
        <v>0</v>
      </c>
      <c r="P345" s="63">
        <f t="shared" si="592"/>
        <v>0</v>
      </c>
      <c r="Q345" s="63">
        <f t="shared" si="592"/>
        <v>0</v>
      </c>
      <c r="R345" s="63">
        <f t="shared" si="592"/>
        <v>0</v>
      </c>
      <c r="S345" s="63">
        <f t="shared" si="592"/>
        <v>0</v>
      </c>
      <c r="T345" s="63">
        <f t="shared" si="592"/>
        <v>0</v>
      </c>
      <c r="U345" s="63">
        <f t="shared" si="592"/>
        <v>0</v>
      </c>
      <c r="V345" s="63">
        <f t="shared" si="592"/>
        <v>0</v>
      </c>
      <c r="W345" s="63">
        <f t="shared" si="592"/>
        <v>0</v>
      </c>
      <c r="X345" s="63">
        <f t="shared" si="592"/>
        <v>0</v>
      </c>
      <c r="AA345" s="3">
        <f t="shared" si="593"/>
        <v>0</v>
      </c>
    </row>
    <row r="346" spans="1:27" x14ac:dyDescent="0.25">
      <c r="A346" s="8">
        <f t="shared" si="595"/>
        <v>270</v>
      </c>
      <c r="B346" s="3" t="str">
        <f t="shared" si="594"/>
        <v xml:space="preserve">    na</v>
      </c>
      <c r="C346" s="34" t="s">
        <v>571</v>
      </c>
      <c r="E346" s="63">
        <f>'Class Plant - Elec'!$M$92+'Class Plant - PRP'!$M$92</f>
        <v>0</v>
      </c>
      <c r="F346" s="63">
        <f t="shared" si="591"/>
        <v>0</v>
      </c>
      <c r="G346" s="63">
        <f t="shared" si="591"/>
        <v>0</v>
      </c>
      <c r="H346" s="63">
        <f t="shared" si="591"/>
        <v>0</v>
      </c>
      <c r="I346" s="63">
        <f t="shared" si="591"/>
        <v>0</v>
      </c>
      <c r="J346" s="63">
        <f t="shared" si="591"/>
        <v>0</v>
      </c>
      <c r="K346" s="63">
        <f t="shared" si="591"/>
        <v>0</v>
      </c>
      <c r="L346" s="63">
        <f t="shared" si="591"/>
        <v>0</v>
      </c>
      <c r="M346" s="63">
        <f t="shared" si="591"/>
        <v>0</v>
      </c>
      <c r="N346" s="63">
        <f t="shared" si="591"/>
        <v>0</v>
      </c>
      <c r="O346" s="63">
        <f t="shared" si="591"/>
        <v>0</v>
      </c>
      <c r="P346" s="63">
        <f t="shared" si="592"/>
        <v>0</v>
      </c>
      <c r="Q346" s="63">
        <f t="shared" si="592"/>
        <v>0</v>
      </c>
      <c r="R346" s="63">
        <f t="shared" si="592"/>
        <v>0</v>
      </c>
      <c r="S346" s="63">
        <f t="shared" si="592"/>
        <v>0</v>
      </c>
      <c r="T346" s="63">
        <f t="shared" si="592"/>
        <v>0</v>
      </c>
      <c r="U346" s="63">
        <f t="shared" si="592"/>
        <v>0</v>
      </c>
      <c r="V346" s="63">
        <f t="shared" si="592"/>
        <v>0</v>
      </c>
      <c r="W346" s="63">
        <f t="shared" si="592"/>
        <v>0</v>
      </c>
      <c r="X346" s="63">
        <f t="shared" si="592"/>
        <v>0</v>
      </c>
      <c r="AA346" s="3">
        <f t="shared" si="593"/>
        <v>0</v>
      </c>
    </row>
    <row r="347" spans="1:27" x14ac:dyDescent="0.25">
      <c r="A347" s="8">
        <f t="shared" si="595"/>
        <v>271</v>
      </c>
      <c r="B347" s="3" t="str">
        <f t="shared" si="594"/>
        <v xml:space="preserve">    na</v>
      </c>
      <c r="C347" s="34" t="s">
        <v>571</v>
      </c>
      <c r="E347" s="63">
        <f>'Class Plant - Elec'!$N$92+'Class Plant - PRP'!$N$92</f>
        <v>0</v>
      </c>
      <c r="F347" s="63">
        <f t="shared" si="591"/>
        <v>0</v>
      </c>
      <c r="G347" s="63">
        <f t="shared" si="591"/>
        <v>0</v>
      </c>
      <c r="H347" s="63">
        <f t="shared" si="591"/>
        <v>0</v>
      </c>
      <c r="I347" s="63">
        <f t="shared" si="591"/>
        <v>0</v>
      </c>
      <c r="J347" s="63">
        <f t="shared" si="591"/>
        <v>0</v>
      </c>
      <c r="K347" s="63">
        <f t="shared" si="591"/>
        <v>0</v>
      </c>
      <c r="L347" s="63">
        <f t="shared" si="591"/>
        <v>0</v>
      </c>
      <c r="M347" s="63">
        <f t="shared" si="591"/>
        <v>0</v>
      </c>
      <c r="N347" s="63">
        <f t="shared" si="591"/>
        <v>0</v>
      </c>
      <c r="O347" s="63">
        <f t="shared" si="591"/>
        <v>0</v>
      </c>
      <c r="P347" s="63">
        <f t="shared" si="592"/>
        <v>0</v>
      </c>
      <c r="Q347" s="63">
        <f t="shared" si="592"/>
        <v>0</v>
      </c>
      <c r="R347" s="63">
        <f t="shared" si="592"/>
        <v>0</v>
      </c>
      <c r="S347" s="63">
        <f t="shared" si="592"/>
        <v>0</v>
      </c>
      <c r="T347" s="63">
        <f t="shared" si="592"/>
        <v>0</v>
      </c>
      <c r="U347" s="63">
        <f t="shared" si="592"/>
        <v>0</v>
      </c>
      <c r="V347" s="63">
        <f t="shared" si="592"/>
        <v>0</v>
      </c>
      <c r="W347" s="63">
        <f t="shared" si="592"/>
        <v>0</v>
      </c>
      <c r="X347" s="63">
        <f t="shared" si="592"/>
        <v>0</v>
      </c>
      <c r="AA347" s="3">
        <f t="shared" si="593"/>
        <v>0</v>
      </c>
    </row>
    <row r="348" spans="1:27" x14ac:dyDescent="0.25">
      <c r="A348" s="8">
        <f t="shared" si="595"/>
        <v>272</v>
      </c>
      <c r="B348" s="3" t="str">
        <f t="shared" si="594"/>
        <v xml:space="preserve">    na</v>
      </c>
      <c r="C348" s="34" t="s">
        <v>571</v>
      </c>
      <c r="E348" s="69">
        <f>'Class Plant - Elec'!$O$92+'Class Plant - PRP'!$O$92</f>
        <v>0</v>
      </c>
      <c r="F348" s="69">
        <f t="shared" si="591"/>
        <v>0</v>
      </c>
      <c r="G348" s="69">
        <f t="shared" si="591"/>
        <v>0</v>
      </c>
      <c r="H348" s="69">
        <f t="shared" si="591"/>
        <v>0</v>
      </c>
      <c r="I348" s="69">
        <f t="shared" si="591"/>
        <v>0</v>
      </c>
      <c r="J348" s="69">
        <f t="shared" si="591"/>
        <v>0</v>
      </c>
      <c r="K348" s="69">
        <f t="shared" si="591"/>
        <v>0</v>
      </c>
      <c r="L348" s="69">
        <f t="shared" si="591"/>
        <v>0</v>
      </c>
      <c r="M348" s="69">
        <f t="shared" si="591"/>
        <v>0</v>
      </c>
      <c r="N348" s="69">
        <f t="shared" si="591"/>
        <v>0</v>
      </c>
      <c r="O348" s="69">
        <f t="shared" si="591"/>
        <v>0</v>
      </c>
      <c r="P348" s="69">
        <f t="shared" si="592"/>
        <v>0</v>
      </c>
      <c r="Q348" s="69">
        <f t="shared" si="592"/>
        <v>0</v>
      </c>
      <c r="R348" s="69">
        <f t="shared" si="592"/>
        <v>0</v>
      </c>
      <c r="S348" s="69">
        <f t="shared" si="592"/>
        <v>0</v>
      </c>
      <c r="T348" s="69">
        <f t="shared" si="592"/>
        <v>0</v>
      </c>
      <c r="U348" s="69">
        <f t="shared" si="592"/>
        <v>0</v>
      </c>
      <c r="V348" s="69">
        <f t="shared" si="592"/>
        <v>0</v>
      </c>
      <c r="W348" s="69">
        <f t="shared" si="592"/>
        <v>0</v>
      </c>
      <c r="X348" s="69">
        <f t="shared" si="592"/>
        <v>0</v>
      </c>
      <c r="AA348" s="3">
        <f t="shared" si="593"/>
        <v>0</v>
      </c>
    </row>
    <row r="349" spans="1:27" x14ac:dyDescent="0.25">
      <c r="A349" s="8">
        <f t="shared" si="595"/>
        <v>273</v>
      </c>
      <c r="E349" s="63">
        <f>SUM(E340:E348)</f>
        <v>99065060.932958394</v>
      </c>
      <c r="F349" s="63">
        <f t="shared" ref="F349" si="596">SUM(F340:F348)</f>
        <v>26329034.163544316</v>
      </c>
      <c r="G349" s="63">
        <f t="shared" ref="G349" si="597">SUM(G340:G348)</f>
        <v>11460222.360683445</v>
      </c>
      <c r="H349" s="63">
        <f t="shared" ref="H349" si="598">SUM(H340:H348)</f>
        <v>16107754.760772593</v>
      </c>
      <c r="I349" s="63">
        <f t="shared" ref="I349" si="599">SUM(I340:I348)</f>
        <v>5089215.2925286917</v>
      </c>
      <c r="J349" s="63">
        <f t="shared" ref="J349" si="600">SUM(J340:J348)</f>
        <v>8730004.5183200072</v>
      </c>
      <c r="K349" s="63">
        <f t="shared" ref="K349" si="601">SUM(K340:K348)</f>
        <v>22903713.278259385</v>
      </c>
      <c r="L349" s="63">
        <f t="shared" ref="L349" si="602">SUM(L340:L348)</f>
        <v>1828488.2784639206</v>
      </c>
      <c r="M349" s="63">
        <f t="shared" ref="M349" si="603">SUM(M340:M348)</f>
        <v>6556957.3342357082</v>
      </c>
      <c r="N349" s="63">
        <f t="shared" ref="N349" si="604">SUM(N340:N348)</f>
        <v>0</v>
      </c>
      <c r="O349" s="63">
        <f t="shared" ref="O349" si="605">SUM(O340:O348)</f>
        <v>0</v>
      </c>
      <c r="P349" s="63">
        <f t="shared" ref="P349" si="606">SUM(P340:P348)</f>
        <v>59670.946150337753</v>
      </c>
      <c r="Q349" s="63">
        <f t="shared" ref="Q349" si="607">SUM(Q340:Q348)</f>
        <v>0</v>
      </c>
      <c r="R349" s="63">
        <f t="shared" ref="R349" si="608">SUM(R340:R348)</f>
        <v>0</v>
      </c>
      <c r="S349" s="63">
        <f t="shared" ref="S349" si="609">SUM(S340:S348)</f>
        <v>0</v>
      </c>
      <c r="T349" s="63">
        <f t="shared" ref="T349" si="610">SUM(T340:T348)</f>
        <v>0</v>
      </c>
      <c r="U349" s="63">
        <f t="shared" ref="U349" si="611">SUM(U340:U348)</f>
        <v>0</v>
      </c>
      <c r="V349" s="63">
        <f t="shared" ref="V349" si="612">SUM(V340:V348)</f>
        <v>0</v>
      </c>
      <c r="W349" s="63">
        <f t="shared" ref="W349" si="613">SUM(W340:W348)</f>
        <v>0</v>
      </c>
      <c r="X349" s="63">
        <f t="shared" ref="X349" si="614">SUM(X340:X348)</f>
        <v>0</v>
      </c>
      <c r="AA349" s="3">
        <f t="shared" si="593"/>
        <v>0</v>
      </c>
    </row>
    <row r="350" spans="1:27" x14ac:dyDescent="0.25">
      <c r="A350" s="8"/>
    </row>
    <row r="351" spans="1:27" x14ac:dyDescent="0.25">
      <c r="A351" s="8"/>
      <c r="B351" s="3" t="s">
        <v>25</v>
      </c>
    </row>
    <row r="352" spans="1:27" x14ac:dyDescent="0.25">
      <c r="A352" s="8">
        <f>+A349+1</f>
        <v>274</v>
      </c>
      <c r="B352" s="3" t="str">
        <f>B340</f>
        <v xml:space="preserve">    Consumer</v>
      </c>
      <c r="C352" s="34" t="s">
        <v>572</v>
      </c>
      <c r="E352" s="63">
        <f>'Class Plant - Elec'!$G$93+'Class Plant - PRP'!$G$93</f>
        <v>65789017.936080538</v>
      </c>
      <c r="F352" s="63">
        <f t="shared" ref="F352:O360" si="615">IFERROR($E352*VLOOKUP($C352,ALLOCATORS,F$1,FALSE),0)</f>
        <v>19790168.97121986</v>
      </c>
      <c r="G352" s="63">
        <f t="shared" si="615"/>
        <v>11586594.186756844</v>
      </c>
      <c r="H352" s="63">
        <f t="shared" si="615"/>
        <v>9373624.8729579598</v>
      </c>
      <c r="I352" s="63">
        <f t="shared" si="615"/>
        <v>2488036.643224075</v>
      </c>
      <c r="J352" s="63">
        <f t="shared" si="615"/>
        <v>4929866.5407056315</v>
      </c>
      <c r="K352" s="63">
        <f t="shared" si="615"/>
        <v>12686114.605091551</v>
      </c>
      <c r="L352" s="63">
        <f t="shared" si="615"/>
        <v>951447.94327559846</v>
      </c>
      <c r="M352" s="63">
        <f t="shared" si="615"/>
        <v>3176490.786380399</v>
      </c>
      <c r="N352" s="63">
        <f t="shared" si="615"/>
        <v>1018.4951664579044</v>
      </c>
      <c r="O352" s="63">
        <f t="shared" si="615"/>
        <v>4969.6618174748937</v>
      </c>
      <c r="P352" s="63">
        <f t="shared" ref="P352:X360" si="616">IFERROR($E352*VLOOKUP($C352,ALLOCATORS,P$1,FALSE),0)</f>
        <v>800685.22948467941</v>
      </c>
      <c r="Q352" s="63">
        <f t="shared" si="616"/>
        <v>0</v>
      </c>
      <c r="R352" s="63">
        <f t="shared" si="616"/>
        <v>0</v>
      </c>
      <c r="S352" s="63">
        <f t="shared" si="616"/>
        <v>0</v>
      </c>
      <c r="T352" s="63">
        <f t="shared" si="616"/>
        <v>0</v>
      </c>
      <c r="U352" s="63">
        <f t="shared" si="616"/>
        <v>0</v>
      </c>
      <c r="V352" s="63">
        <f t="shared" si="616"/>
        <v>0</v>
      </c>
      <c r="W352" s="63">
        <f t="shared" si="616"/>
        <v>0</v>
      </c>
      <c r="X352" s="63">
        <f t="shared" si="616"/>
        <v>0</v>
      </c>
      <c r="AA352" s="3">
        <f t="shared" ref="AA352:AA361" si="617">IF(ROUND(SUM(F352:X352)-E352,0)=0,0,1)</f>
        <v>0</v>
      </c>
    </row>
    <row r="353" spans="1:27" x14ac:dyDescent="0.25">
      <c r="A353" s="8">
        <f>+A352+1</f>
        <v>275</v>
      </c>
      <c r="B353" s="3" t="str">
        <f t="shared" ref="B353:B360" si="618">B341</f>
        <v xml:space="preserve">    Demand</v>
      </c>
      <c r="C353" s="34" t="s">
        <v>572</v>
      </c>
      <c r="E353" s="63">
        <f>'Class Plant - Elec'!$H$93+'Class Plant - PRP'!$H$93</f>
        <v>231245561.09447959</v>
      </c>
      <c r="F353" s="63">
        <f t="shared" si="615"/>
        <v>69561590.543130413</v>
      </c>
      <c r="G353" s="63">
        <f t="shared" si="615"/>
        <v>40726378.929897234</v>
      </c>
      <c r="H353" s="63">
        <f t="shared" si="615"/>
        <v>32947887.219449673</v>
      </c>
      <c r="I353" s="63">
        <f t="shared" si="615"/>
        <v>8745341.5119370576</v>
      </c>
      <c r="J353" s="63">
        <f t="shared" si="615"/>
        <v>17328268.305114213</v>
      </c>
      <c r="K353" s="63">
        <f t="shared" si="615"/>
        <v>44591145.786877535</v>
      </c>
      <c r="L353" s="63">
        <f t="shared" si="615"/>
        <v>3344298.492321623</v>
      </c>
      <c r="M353" s="63">
        <f t="shared" si="615"/>
        <v>11165228.137645336</v>
      </c>
      <c r="N353" s="63">
        <f t="shared" si="615"/>
        <v>3579.9665906003193</v>
      </c>
      <c r="O353" s="63">
        <f t="shared" si="615"/>
        <v>17468.146986908174</v>
      </c>
      <c r="P353" s="63">
        <f t="shared" si="616"/>
        <v>2814374.054528981</v>
      </c>
      <c r="Q353" s="63">
        <f t="shared" si="616"/>
        <v>0</v>
      </c>
      <c r="R353" s="63">
        <f t="shared" si="616"/>
        <v>0</v>
      </c>
      <c r="S353" s="63">
        <f t="shared" si="616"/>
        <v>0</v>
      </c>
      <c r="T353" s="63">
        <f t="shared" si="616"/>
        <v>0</v>
      </c>
      <c r="U353" s="63">
        <f t="shared" si="616"/>
        <v>0</v>
      </c>
      <c r="V353" s="63">
        <f t="shared" si="616"/>
        <v>0</v>
      </c>
      <c r="W353" s="63">
        <f t="shared" si="616"/>
        <v>0</v>
      </c>
      <c r="X353" s="63">
        <f t="shared" si="616"/>
        <v>0</v>
      </c>
      <c r="AA353" s="3">
        <f t="shared" si="617"/>
        <v>0</v>
      </c>
    </row>
    <row r="354" spans="1:27" x14ac:dyDescent="0.25">
      <c r="A354" s="8">
        <f t="shared" ref="A354:A361" si="619">+A353+1</f>
        <v>276</v>
      </c>
      <c r="B354" s="3" t="str">
        <f t="shared" si="618"/>
        <v xml:space="preserve">    Energy</v>
      </c>
      <c r="C354" s="34" t="s">
        <v>572</v>
      </c>
      <c r="E354" s="63">
        <f>'Class Plant - Elec'!$I$93+'Class Plant - PRP'!$I$93</f>
        <v>0</v>
      </c>
      <c r="F354" s="63">
        <f t="shared" si="615"/>
        <v>0</v>
      </c>
      <c r="G354" s="63">
        <f t="shared" si="615"/>
        <v>0</v>
      </c>
      <c r="H354" s="63">
        <f t="shared" si="615"/>
        <v>0</v>
      </c>
      <c r="I354" s="63">
        <f t="shared" si="615"/>
        <v>0</v>
      </c>
      <c r="J354" s="63">
        <f t="shared" si="615"/>
        <v>0</v>
      </c>
      <c r="K354" s="63">
        <f t="shared" si="615"/>
        <v>0</v>
      </c>
      <c r="L354" s="63">
        <f t="shared" si="615"/>
        <v>0</v>
      </c>
      <c r="M354" s="63">
        <f t="shared" si="615"/>
        <v>0</v>
      </c>
      <c r="N354" s="63">
        <f t="shared" si="615"/>
        <v>0</v>
      </c>
      <c r="O354" s="63">
        <f t="shared" si="615"/>
        <v>0</v>
      </c>
      <c r="P354" s="63">
        <f t="shared" si="616"/>
        <v>0</v>
      </c>
      <c r="Q354" s="63">
        <f t="shared" si="616"/>
        <v>0</v>
      </c>
      <c r="R354" s="63">
        <f t="shared" si="616"/>
        <v>0</v>
      </c>
      <c r="S354" s="63">
        <f t="shared" si="616"/>
        <v>0</v>
      </c>
      <c r="T354" s="63">
        <f t="shared" si="616"/>
        <v>0</v>
      </c>
      <c r="U354" s="63">
        <f t="shared" si="616"/>
        <v>0</v>
      </c>
      <c r="V354" s="63">
        <f t="shared" si="616"/>
        <v>0</v>
      </c>
      <c r="W354" s="63">
        <f t="shared" si="616"/>
        <v>0</v>
      </c>
      <c r="X354" s="63">
        <f t="shared" si="616"/>
        <v>0</v>
      </c>
      <c r="AA354" s="3">
        <f t="shared" si="617"/>
        <v>0</v>
      </c>
    </row>
    <row r="355" spans="1:27" x14ac:dyDescent="0.25">
      <c r="A355" s="8">
        <f t="shared" si="619"/>
        <v>277</v>
      </c>
      <c r="B355" s="3" t="str">
        <f t="shared" si="618"/>
        <v xml:space="preserve">    Revenue</v>
      </c>
      <c r="C355" s="34" t="s">
        <v>572</v>
      </c>
      <c r="E355" s="63">
        <f>'Class Plant - Elec'!$J$93+'Class Plant - PRP'!$J$93</f>
        <v>0</v>
      </c>
      <c r="F355" s="63">
        <f t="shared" si="615"/>
        <v>0</v>
      </c>
      <c r="G355" s="63">
        <f t="shared" si="615"/>
        <v>0</v>
      </c>
      <c r="H355" s="63">
        <f t="shared" si="615"/>
        <v>0</v>
      </c>
      <c r="I355" s="63">
        <f t="shared" si="615"/>
        <v>0</v>
      </c>
      <c r="J355" s="63">
        <f t="shared" si="615"/>
        <v>0</v>
      </c>
      <c r="K355" s="63">
        <f t="shared" si="615"/>
        <v>0</v>
      </c>
      <c r="L355" s="63">
        <f t="shared" si="615"/>
        <v>0</v>
      </c>
      <c r="M355" s="63">
        <f t="shared" si="615"/>
        <v>0</v>
      </c>
      <c r="N355" s="63">
        <f t="shared" si="615"/>
        <v>0</v>
      </c>
      <c r="O355" s="63">
        <f t="shared" si="615"/>
        <v>0</v>
      </c>
      <c r="P355" s="63">
        <f t="shared" si="616"/>
        <v>0</v>
      </c>
      <c r="Q355" s="63">
        <f t="shared" si="616"/>
        <v>0</v>
      </c>
      <c r="R355" s="63">
        <f t="shared" si="616"/>
        <v>0</v>
      </c>
      <c r="S355" s="63">
        <f t="shared" si="616"/>
        <v>0</v>
      </c>
      <c r="T355" s="63">
        <f t="shared" si="616"/>
        <v>0</v>
      </c>
      <c r="U355" s="63">
        <f t="shared" si="616"/>
        <v>0</v>
      </c>
      <c r="V355" s="63">
        <f t="shared" si="616"/>
        <v>0</v>
      </c>
      <c r="W355" s="63">
        <f t="shared" si="616"/>
        <v>0</v>
      </c>
      <c r="X355" s="63">
        <f t="shared" si="616"/>
        <v>0</v>
      </c>
      <c r="AA355" s="3">
        <f t="shared" si="617"/>
        <v>0</v>
      </c>
    </row>
    <row r="356" spans="1:27" x14ac:dyDescent="0.25">
      <c r="A356" s="8">
        <f t="shared" si="619"/>
        <v>278</v>
      </c>
      <c r="B356" s="3" t="str">
        <f t="shared" si="618"/>
        <v xml:space="preserve">    Lights</v>
      </c>
      <c r="C356" s="34" t="s">
        <v>572</v>
      </c>
      <c r="E356" s="63">
        <f>'Class Plant - Elec'!$K$93+'Class Plant - PRP'!$K$93</f>
        <v>3507298.1794401417</v>
      </c>
      <c r="F356" s="63">
        <f t="shared" si="615"/>
        <v>1055039.6674261009</v>
      </c>
      <c r="G356" s="63">
        <f t="shared" si="615"/>
        <v>617696.41760889068</v>
      </c>
      <c r="H356" s="63">
        <f t="shared" si="615"/>
        <v>499720.14301265479</v>
      </c>
      <c r="I356" s="63">
        <f t="shared" si="615"/>
        <v>132640.47196506971</v>
      </c>
      <c r="J356" s="63">
        <f t="shared" si="615"/>
        <v>262817.60217030282</v>
      </c>
      <c r="K356" s="63">
        <f t="shared" si="615"/>
        <v>676313.28228422825</v>
      </c>
      <c r="L356" s="63">
        <f t="shared" si="615"/>
        <v>50722.928293666824</v>
      </c>
      <c r="M356" s="63">
        <f t="shared" si="615"/>
        <v>169342.85845252566</v>
      </c>
      <c r="N356" s="63">
        <f t="shared" si="615"/>
        <v>54.297303032506832</v>
      </c>
      <c r="O356" s="63">
        <f t="shared" si="615"/>
        <v>264.93914017378478</v>
      </c>
      <c r="P356" s="63">
        <f t="shared" si="616"/>
        <v>42685.571783495339</v>
      </c>
      <c r="Q356" s="63">
        <f t="shared" si="616"/>
        <v>0</v>
      </c>
      <c r="R356" s="63">
        <f t="shared" si="616"/>
        <v>0</v>
      </c>
      <c r="S356" s="63">
        <f t="shared" si="616"/>
        <v>0</v>
      </c>
      <c r="T356" s="63">
        <f t="shared" si="616"/>
        <v>0</v>
      </c>
      <c r="U356" s="63">
        <f t="shared" si="616"/>
        <v>0</v>
      </c>
      <c r="V356" s="63">
        <f t="shared" si="616"/>
        <v>0</v>
      </c>
      <c r="W356" s="63">
        <f t="shared" si="616"/>
        <v>0</v>
      </c>
      <c r="X356" s="63">
        <f t="shared" si="616"/>
        <v>0</v>
      </c>
      <c r="AA356" s="3">
        <f t="shared" si="617"/>
        <v>0</v>
      </c>
    </row>
    <row r="357" spans="1:27" x14ac:dyDescent="0.25">
      <c r="A357" s="8">
        <f t="shared" si="619"/>
        <v>279</v>
      </c>
      <c r="B357" s="3" t="str">
        <f t="shared" si="618"/>
        <v xml:space="preserve">    na</v>
      </c>
      <c r="C357" s="34" t="s">
        <v>572</v>
      </c>
      <c r="E357" s="63">
        <f>'Class Plant - Elec'!$L$93+'Class Plant - PRP'!$L$93</f>
        <v>0</v>
      </c>
      <c r="F357" s="63">
        <f t="shared" si="615"/>
        <v>0</v>
      </c>
      <c r="G357" s="63">
        <f t="shared" si="615"/>
        <v>0</v>
      </c>
      <c r="H357" s="63">
        <f t="shared" si="615"/>
        <v>0</v>
      </c>
      <c r="I357" s="63">
        <f t="shared" si="615"/>
        <v>0</v>
      </c>
      <c r="J357" s="63">
        <f t="shared" si="615"/>
        <v>0</v>
      </c>
      <c r="K357" s="63">
        <f t="shared" si="615"/>
        <v>0</v>
      </c>
      <c r="L357" s="63">
        <f t="shared" si="615"/>
        <v>0</v>
      </c>
      <c r="M357" s="63">
        <f t="shared" si="615"/>
        <v>0</v>
      </c>
      <c r="N357" s="63">
        <f t="shared" si="615"/>
        <v>0</v>
      </c>
      <c r="O357" s="63">
        <f t="shared" si="615"/>
        <v>0</v>
      </c>
      <c r="P357" s="63">
        <f t="shared" si="616"/>
        <v>0</v>
      </c>
      <c r="Q357" s="63">
        <f t="shared" si="616"/>
        <v>0</v>
      </c>
      <c r="R357" s="63">
        <f t="shared" si="616"/>
        <v>0</v>
      </c>
      <c r="S357" s="63">
        <f t="shared" si="616"/>
        <v>0</v>
      </c>
      <c r="T357" s="63">
        <f t="shared" si="616"/>
        <v>0</v>
      </c>
      <c r="U357" s="63">
        <f t="shared" si="616"/>
        <v>0</v>
      </c>
      <c r="V357" s="63">
        <f t="shared" si="616"/>
        <v>0</v>
      </c>
      <c r="W357" s="63">
        <f t="shared" si="616"/>
        <v>0</v>
      </c>
      <c r="X357" s="63">
        <f t="shared" si="616"/>
        <v>0</v>
      </c>
      <c r="AA357" s="3">
        <f t="shared" si="617"/>
        <v>0</v>
      </c>
    </row>
    <row r="358" spans="1:27" x14ac:dyDescent="0.25">
      <c r="A358" s="8">
        <f t="shared" si="619"/>
        <v>280</v>
      </c>
      <c r="B358" s="3" t="str">
        <f t="shared" si="618"/>
        <v xml:space="preserve">    na</v>
      </c>
      <c r="C358" s="34" t="s">
        <v>572</v>
      </c>
      <c r="E358" s="63">
        <f>'Class Plant - Elec'!$M$93+'Class Plant - PRP'!$M$93</f>
        <v>0</v>
      </c>
      <c r="F358" s="63">
        <f t="shared" si="615"/>
        <v>0</v>
      </c>
      <c r="G358" s="63">
        <f t="shared" si="615"/>
        <v>0</v>
      </c>
      <c r="H358" s="63">
        <f t="shared" si="615"/>
        <v>0</v>
      </c>
      <c r="I358" s="63">
        <f t="shared" si="615"/>
        <v>0</v>
      </c>
      <c r="J358" s="63">
        <f t="shared" si="615"/>
        <v>0</v>
      </c>
      <c r="K358" s="63">
        <f t="shared" si="615"/>
        <v>0</v>
      </c>
      <c r="L358" s="63">
        <f t="shared" si="615"/>
        <v>0</v>
      </c>
      <c r="M358" s="63">
        <f t="shared" si="615"/>
        <v>0</v>
      </c>
      <c r="N358" s="63">
        <f t="shared" si="615"/>
        <v>0</v>
      </c>
      <c r="O358" s="63">
        <f t="shared" si="615"/>
        <v>0</v>
      </c>
      <c r="P358" s="63">
        <f t="shared" si="616"/>
        <v>0</v>
      </c>
      <c r="Q358" s="63">
        <f t="shared" si="616"/>
        <v>0</v>
      </c>
      <c r="R358" s="63">
        <f t="shared" si="616"/>
        <v>0</v>
      </c>
      <c r="S358" s="63">
        <f t="shared" si="616"/>
        <v>0</v>
      </c>
      <c r="T358" s="63">
        <f t="shared" si="616"/>
        <v>0</v>
      </c>
      <c r="U358" s="63">
        <f t="shared" si="616"/>
        <v>0</v>
      </c>
      <c r="V358" s="63">
        <f t="shared" si="616"/>
        <v>0</v>
      </c>
      <c r="W358" s="63">
        <f t="shared" si="616"/>
        <v>0</v>
      </c>
      <c r="X358" s="63">
        <f t="shared" si="616"/>
        <v>0</v>
      </c>
      <c r="AA358" s="3">
        <f t="shared" si="617"/>
        <v>0</v>
      </c>
    </row>
    <row r="359" spans="1:27" x14ac:dyDescent="0.25">
      <c r="A359" s="8">
        <f t="shared" si="619"/>
        <v>281</v>
      </c>
      <c r="B359" s="3" t="str">
        <f t="shared" si="618"/>
        <v xml:space="preserve">    na</v>
      </c>
      <c r="C359" s="34" t="s">
        <v>572</v>
      </c>
      <c r="E359" s="63">
        <f>'Class Plant - Elec'!$N$93+'Class Plant - PRP'!$N$93</f>
        <v>0</v>
      </c>
      <c r="F359" s="63">
        <f t="shared" si="615"/>
        <v>0</v>
      </c>
      <c r="G359" s="63">
        <f t="shared" si="615"/>
        <v>0</v>
      </c>
      <c r="H359" s="63">
        <f t="shared" si="615"/>
        <v>0</v>
      </c>
      <c r="I359" s="63">
        <f t="shared" si="615"/>
        <v>0</v>
      </c>
      <c r="J359" s="63">
        <f t="shared" si="615"/>
        <v>0</v>
      </c>
      <c r="K359" s="63">
        <f t="shared" si="615"/>
        <v>0</v>
      </c>
      <c r="L359" s="63">
        <f t="shared" si="615"/>
        <v>0</v>
      </c>
      <c r="M359" s="63">
        <f t="shared" si="615"/>
        <v>0</v>
      </c>
      <c r="N359" s="63">
        <f t="shared" si="615"/>
        <v>0</v>
      </c>
      <c r="O359" s="63">
        <f t="shared" si="615"/>
        <v>0</v>
      </c>
      <c r="P359" s="63">
        <f t="shared" si="616"/>
        <v>0</v>
      </c>
      <c r="Q359" s="63">
        <f t="shared" si="616"/>
        <v>0</v>
      </c>
      <c r="R359" s="63">
        <f t="shared" si="616"/>
        <v>0</v>
      </c>
      <c r="S359" s="63">
        <f t="shared" si="616"/>
        <v>0</v>
      </c>
      <c r="T359" s="63">
        <f t="shared" si="616"/>
        <v>0</v>
      </c>
      <c r="U359" s="63">
        <f t="shared" si="616"/>
        <v>0</v>
      </c>
      <c r="V359" s="63">
        <f t="shared" si="616"/>
        <v>0</v>
      </c>
      <c r="W359" s="63">
        <f t="shared" si="616"/>
        <v>0</v>
      </c>
      <c r="X359" s="63">
        <f t="shared" si="616"/>
        <v>0</v>
      </c>
      <c r="AA359" s="3">
        <f t="shared" si="617"/>
        <v>0</v>
      </c>
    </row>
    <row r="360" spans="1:27" x14ac:dyDescent="0.25">
      <c r="A360" s="8">
        <f t="shared" si="619"/>
        <v>282</v>
      </c>
      <c r="B360" s="3" t="str">
        <f t="shared" si="618"/>
        <v xml:space="preserve">    na</v>
      </c>
      <c r="C360" s="34" t="s">
        <v>572</v>
      </c>
      <c r="E360" s="69">
        <f>'Class Plant - Elec'!$O$93+'Class Plant - PRP'!$O$93</f>
        <v>0</v>
      </c>
      <c r="F360" s="69">
        <f t="shared" si="615"/>
        <v>0</v>
      </c>
      <c r="G360" s="69">
        <f t="shared" si="615"/>
        <v>0</v>
      </c>
      <c r="H360" s="69">
        <f t="shared" si="615"/>
        <v>0</v>
      </c>
      <c r="I360" s="69">
        <f t="shared" si="615"/>
        <v>0</v>
      </c>
      <c r="J360" s="69">
        <f t="shared" si="615"/>
        <v>0</v>
      </c>
      <c r="K360" s="69">
        <f t="shared" si="615"/>
        <v>0</v>
      </c>
      <c r="L360" s="69">
        <f t="shared" si="615"/>
        <v>0</v>
      </c>
      <c r="M360" s="69">
        <f t="shared" si="615"/>
        <v>0</v>
      </c>
      <c r="N360" s="69">
        <f t="shared" si="615"/>
        <v>0</v>
      </c>
      <c r="O360" s="69">
        <f t="shared" si="615"/>
        <v>0</v>
      </c>
      <c r="P360" s="69">
        <f t="shared" si="616"/>
        <v>0</v>
      </c>
      <c r="Q360" s="69">
        <f t="shared" si="616"/>
        <v>0</v>
      </c>
      <c r="R360" s="69">
        <f t="shared" si="616"/>
        <v>0</v>
      </c>
      <c r="S360" s="69">
        <f t="shared" si="616"/>
        <v>0</v>
      </c>
      <c r="T360" s="69">
        <f t="shared" si="616"/>
        <v>0</v>
      </c>
      <c r="U360" s="69">
        <f t="shared" si="616"/>
        <v>0</v>
      </c>
      <c r="V360" s="69">
        <f t="shared" si="616"/>
        <v>0</v>
      </c>
      <c r="W360" s="69">
        <f t="shared" si="616"/>
        <v>0</v>
      </c>
      <c r="X360" s="69">
        <f t="shared" si="616"/>
        <v>0</v>
      </c>
      <c r="AA360" s="3">
        <f t="shared" si="617"/>
        <v>0</v>
      </c>
    </row>
    <row r="361" spans="1:27" x14ac:dyDescent="0.25">
      <c r="A361" s="8">
        <f t="shared" si="619"/>
        <v>283</v>
      </c>
      <c r="E361" s="63">
        <f>SUM(E352:E360)</f>
        <v>300541877.21000028</v>
      </c>
      <c r="F361" s="63">
        <f t="shared" ref="F361" si="620">SUM(F352:F360)</f>
        <v>90406799.18177636</v>
      </c>
      <c r="G361" s="63">
        <f t="shared" ref="G361" si="621">SUM(G352:G360)</f>
        <v>52930669.53426297</v>
      </c>
      <c r="H361" s="63">
        <f t="shared" ref="H361" si="622">SUM(H352:H360)</f>
        <v>42821232.235420287</v>
      </c>
      <c r="I361" s="63">
        <f t="shared" ref="I361" si="623">SUM(I352:I360)</f>
        <v>11366018.627126202</v>
      </c>
      <c r="J361" s="63">
        <f t="shared" ref="J361" si="624">SUM(J352:J360)</f>
        <v>22520952.447990149</v>
      </c>
      <c r="K361" s="63">
        <f t="shared" ref="K361" si="625">SUM(K352:K360)</f>
        <v>57953573.674253315</v>
      </c>
      <c r="L361" s="63">
        <f t="shared" ref="L361" si="626">SUM(L352:L360)</f>
        <v>4346469.3638908882</v>
      </c>
      <c r="M361" s="63">
        <f t="shared" ref="M361" si="627">SUM(M352:M360)</f>
        <v>14511061.78247826</v>
      </c>
      <c r="N361" s="63">
        <f t="shared" ref="N361" si="628">SUM(N352:N360)</f>
        <v>4652.7590600907297</v>
      </c>
      <c r="O361" s="63">
        <f t="shared" ref="O361" si="629">SUM(O352:O360)</f>
        <v>22702.747944556853</v>
      </c>
      <c r="P361" s="63">
        <f t="shared" ref="P361" si="630">SUM(P352:P360)</f>
        <v>3657744.8557971558</v>
      </c>
      <c r="Q361" s="63">
        <f t="shared" ref="Q361" si="631">SUM(Q352:Q360)</f>
        <v>0</v>
      </c>
      <c r="R361" s="63">
        <f t="shared" ref="R361" si="632">SUM(R352:R360)</f>
        <v>0</v>
      </c>
      <c r="S361" s="63">
        <f t="shared" ref="S361" si="633">SUM(S352:S360)</f>
        <v>0</v>
      </c>
      <c r="T361" s="63">
        <f t="shared" ref="T361" si="634">SUM(T352:T360)</f>
        <v>0</v>
      </c>
      <c r="U361" s="63">
        <f t="shared" ref="U361" si="635">SUM(U352:U360)</f>
        <v>0</v>
      </c>
      <c r="V361" s="63">
        <f t="shared" ref="V361" si="636">SUM(V352:V360)</f>
        <v>0</v>
      </c>
      <c r="W361" s="63">
        <f t="shared" ref="W361" si="637">SUM(W352:W360)</f>
        <v>0</v>
      </c>
      <c r="X361" s="63">
        <f t="shared" ref="X361" si="638">SUM(X352:X360)</f>
        <v>0</v>
      </c>
      <c r="AA361" s="3">
        <f t="shared" si="617"/>
        <v>0</v>
      </c>
    </row>
    <row r="362" spans="1:27" x14ac:dyDescent="0.25">
      <c r="A362" s="8"/>
    </row>
    <row r="363" spans="1:27" x14ac:dyDescent="0.25">
      <c r="A363" s="8"/>
      <c r="B363" s="3" t="s">
        <v>27</v>
      </c>
    </row>
    <row r="364" spans="1:27" x14ac:dyDescent="0.25">
      <c r="A364" s="8">
        <f>+A361+1</f>
        <v>284</v>
      </c>
      <c r="B364" s="3" t="str">
        <f>B352</f>
        <v xml:space="preserve">    Consumer</v>
      </c>
      <c r="C364" s="34" t="s">
        <v>573</v>
      </c>
      <c r="E364" s="63">
        <f>'Class Plant - Elec'!$G$94+'Class Plant - PRP'!$G$94</f>
        <v>30953649.661773425</v>
      </c>
      <c r="F364" s="63">
        <f t="shared" ref="F364:O372" si="639">IFERROR($E364*VLOOKUP($C364,ALLOCATORS,F$1,FALSE),0)</f>
        <v>8516973.2420368958</v>
      </c>
      <c r="G364" s="63">
        <f t="shared" si="639"/>
        <v>4081487.1976949186</v>
      </c>
      <c r="H364" s="63">
        <f t="shared" si="639"/>
        <v>4866332.4130206173</v>
      </c>
      <c r="I364" s="63">
        <f t="shared" si="639"/>
        <v>1477879.0377681598</v>
      </c>
      <c r="J364" s="63">
        <f t="shared" si="639"/>
        <v>2618492.2366209156</v>
      </c>
      <c r="K364" s="63">
        <f t="shared" si="639"/>
        <v>6838587.428695417</v>
      </c>
      <c r="L364" s="63">
        <f t="shared" si="639"/>
        <v>538226.74372878741</v>
      </c>
      <c r="M364" s="63">
        <f t="shared" si="639"/>
        <v>1900438.385629073</v>
      </c>
      <c r="N364" s="63">
        <f t="shared" si="639"/>
        <v>128.25143014866242</v>
      </c>
      <c r="O364" s="63">
        <f t="shared" si="639"/>
        <v>625.79210627279815</v>
      </c>
      <c r="P364" s="63">
        <f t="shared" ref="P364:X372" si="640">IFERROR($E364*VLOOKUP($C364,ALLOCATORS,P$1,FALSE),0)</f>
        <v>114478.93304222536</v>
      </c>
      <c r="Q364" s="63">
        <f t="shared" si="640"/>
        <v>0</v>
      </c>
      <c r="R364" s="63">
        <f t="shared" si="640"/>
        <v>0</v>
      </c>
      <c r="S364" s="63">
        <f t="shared" si="640"/>
        <v>0</v>
      </c>
      <c r="T364" s="63">
        <f t="shared" si="640"/>
        <v>0</v>
      </c>
      <c r="U364" s="63">
        <f t="shared" si="640"/>
        <v>0</v>
      </c>
      <c r="V364" s="63">
        <f t="shared" si="640"/>
        <v>0</v>
      </c>
      <c r="W364" s="63">
        <f t="shared" si="640"/>
        <v>0</v>
      </c>
      <c r="X364" s="63">
        <f t="shared" si="640"/>
        <v>0</v>
      </c>
      <c r="AA364" s="3">
        <f t="shared" ref="AA364:AA373" si="641">IF(ROUND(SUM(F364:X364)-E364,0)=0,0,1)</f>
        <v>0</v>
      </c>
    </row>
    <row r="365" spans="1:27" x14ac:dyDescent="0.25">
      <c r="A365" s="8">
        <f>+A364+1</f>
        <v>285</v>
      </c>
      <c r="B365" s="3" t="str">
        <f t="shared" ref="B365:B372" si="642">B353</f>
        <v xml:space="preserve">    Demand</v>
      </c>
      <c r="C365" s="34" t="s">
        <v>573</v>
      </c>
      <c r="E365" s="63">
        <f>'Class Plant - Elec'!$H$94+'Class Plant - PRP'!$H$94</f>
        <v>212406647.46174231</v>
      </c>
      <c r="F365" s="63">
        <f t="shared" si="639"/>
        <v>58444214.256793939</v>
      </c>
      <c r="G365" s="63">
        <f t="shared" si="639"/>
        <v>28007521.626473363</v>
      </c>
      <c r="H365" s="63">
        <f t="shared" si="639"/>
        <v>33393198.042188469</v>
      </c>
      <c r="I365" s="63">
        <f t="shared" si="639"/>
        <v>10141335.034685392</v>
      </c>
      <c r="J365" s="63">
        <f t="shared" si="639"/>
        <v>17968322.426034156</v>
      </c>
      <c r="K365" s="63">
        <f t="shared" si="639"/>
        <v>46926984.215921655</v>
      </c>
      <c r="L365" s="63">
        <f t="shared" si="639"/>
        <v>3693358.9240323589</v>
      </c>
      <c r="M365" s="63">
        <f t="shared" si="639"/>
        <v>13040974.185916079</v>
      </c>
      <c r="N365" s="63">
        <f t="shared" si="639"/>
        <v>880.07251512229163</v>
      </c>
      <c r="O365" s="63">
        <f t="shared" si="639"/>
        <v>4294.2400897423577</v>
      </c>
      <c r="P365" s="63">
        <f t="shared" si="640"/>
        <v>785564.43709207582</v>
      </c>
      <c r="Q365" s="63">
        <f t="shared" si="640"/>
        <v>0</v>
      </c>
      <c r="R365" s="63">
        <f t="shared" si="640"/>
        <v>0</v>
      </c>
      <c r="S365" s="63">
        <f t="shared" si="640"/>
        <v>0</v>
      </c>
      <c r="T365" s="63">
        <f t="shared" si="640"/>
        <v>0</v>
      </c>
      <c r="U365" s="63">
        <f t="shared" si="640"/>
        <v>0</v>
      </c>
      <c r="V365" s="63">
        <f t="shared" si="640"/>
        <v>0</v>
      </c>
      <c r="W365" s="63">
        <f t="shared" si="640"/>
        <v>0</v>
      </c>
      <c r="X365" s="63">
        <f t="shared" si="640"/>
        <v>0</v>
      </c>
      <c r="AA365" s="3">
        <f t="shared" si="641"/>
        <v>0</v>
      </c>
    </row>
    <row r="366" spans="1:27" x14ac:dyDescent="0.25">
      <c r="A366" s="8">
        <f t="shared" ref="A366:A373" si="643">+A365+1</f>
        <v>286</v>
      </c>
      <c r="B366" s="3" t="str">
        <f t="shared" si="642"/>
        <v xml:space="preserve">    Energy</v>
      </c>
      <c r="C366" s="34" t="s">
        <v>573</v>
      </c>
      <c r="E366" s="63">
        <f>'Class Plant - Elec'!$I$94+'Class Plant - PRP'!$I$94</f>
        <v>0</v>
      </c>
      <c r="F366" s="63">
        <f t="shared" si="639"/>
        <v>0</v>
      </c>
      <c r="G366" s="63">
        <f t="shared" si="639"/>
        <v>0</v>
      </c>
      <c r="H366" s="63">
        <f t="shared" si="639"/>
        <v>0</v>
      </c>
      <c r="I366" s="63">
        <f t="shared" si="639"/>
        <v>0</v>
      </c>
      <c r="J366" s="63">
        <f t="shared" si="639"/>
        <v>0</v>
      </c>
      <c r="K366" s="63">
        <f t="shared" si="639"/>
        <v>0</v>
      </c>
      <c r="L366" s="63">
        <f t="shared" si="639"/>
        <v>0</v>
      </c>
      <c r="M366" s="63">
        <f t="shared" si="639"/>
        <v>0</v>
      </c>
      <c r="N366" s="63">
        <f t="shared" si="639"/>
        <v>0</v>
      </c>
      <c r="O366" s="63">
        <f t="shared" si="639"/>
        <v>0</v>
      </c>
      <c r="P366" s="63">
        <f t="shared" si="640"/>
        <v>0</v>
      </c>
      <c r="Q366" s="63">
        <f t="shared" si="640"/>
        <v>0</v>
      </c>
      <c r="R366" s="63">
        <f t="shared" si="640"/>
        <v>0</v>
      </c>
      <c r="S366" s="63">
        <f t="shared" si="640"/>
        <v>0</v>
      </c>
      <c r="T366" s="63">
        <f t="shared" si="640"/>
        <v>0</v>
      </c>
      <c r="U366" s="63">
        <f t="shared" si="640"/>
        <v>0</v>
      </c>
      <c r="V366" s="63">
        <f t="shared" si="640"/>
        <v>0</v>
      </c>
      <c r="W366" s="63">
        <f t="shared" si="640"/>
        <v>0</v>
      </c>
      <c r="X366" s="63">
        <f t="shared" si="640"/>
        <v>0</v>
      </c>
      <c r="AA366" s="3">
        <f t="shared" si="641"/>
        <v>0</v>
      </c>
    </row>
    <row r="367" spans="1:27" x14ac:dyDescent="0.25">
      <c r="A367" s="8">
        <f t="shared" si="643"/>
        <v>287</v>
      </c>
      <c r="B367" s="3" t="str">
        <f t="shared" si="642"/>
        <v xml:space="preserve">    Revenue</v>
      </c>
      <c r="C367" s="34" t="s">
        <v>573</v>
      </c>
      <c r="E367" s="63">
        <f>'Class Plant - Elec'!$J$94+'Class Plant - PRP'!$J$94</f>
        <v>0</v>
      </c>
      <c r="F367" s="63">
        <f t="shared" si="639"/>
        <v>0</v>
      </c>
      <c r="G367" s="63">
        <f t="shared" si="639"/>
        <v>0</v>
      </c>
      <c r="H367" s="63">
        <f t="shared" si="639"/>
        <v>0</v>
      </c>
      <c r="I367" s="63">
        <f t="shared" si="639"/>
        <v>0</v>
      </c>
      <c r="J367" s="63">
        <f t="shared" si="639"/>
        <v>0</v>
      </c>
      <c r="K367" s="63">
        <f t="shared" si="639"/>
        <v>0</v>
      </c>
      <c r="L367" s="63">
        <f t="shared" si="639"/>
        <v>0</v>
      </c>
      <c r="M367" s="63">
        <f t="shared" si="639"/>
        <v>0</v>
      </c>
      <c r="N367" s="63">
        <f t="shared" si="639"/>
        <v>0</v>
      </c>
      <c r="O367" s="63">
        <f t="shared" si="639"/>
        <v>0</v>
      </c>
      <c r="P367" s="63">
        <f t="shared" si="640"/>
        <v>0</v>
      </c>
      <c r="Q367" s="63">
        <f t="shared" si="640"/>
        <v>0</v>
      </c>
      <c r="R367" s="63">
        <f t="shared" si="640"/>
        <v>0</v>
      </c>
      <c r="S367" s="63">
        <f t="shared" si="640"/>
        <v>0</v>
      </c>
      <c r="T367" s="63">
        <f t="shared" si="640"/>
        <v>0</v>
      </c>
      <c r="U367" s="63">
        <f t="shared" si="640"/>
        <v>0</v>
      </c>
      <c r="V367" s="63">
        <f t="shared" si="640"/>
        <v>0</v>
      </c>
      <c r="W367" s="63">
        <f t="shared" si="640"/>
        <v>0</v>
      </c>
      <c r="X367" s="63">
        <f t="shared" si="640"/>
        <v>0</v>
      </c>
      <c r="AA367" s="3">
        <f t="shared" si="641"/>
        <v>0</v>
      </c>
    </row>
    <row r="368" spans="1:27" x14ac:dyDescent="0.25">
      <c r="A368" s="8">
        <f t="shared" si="643"/>
        <v>288</v>
      </c>
      <c r="B368" s="3" t="str">
        <f t="shared" si="642"/>
        <v xml:space="preserve">    Lights</v>
      </c>
      <c r="C368" s="34" t="s">
        <v>573</v>
      </c>
      <c r="E368" s="63">
        <f>'Class Plant - Elec'!$K$94+'Class Plant - PRP'!$K$94</f>
        <v>1650179.3538131923</v>
      </c>
      <c r="F368" s="63">
        <f t="shared" si="639"/>
        <v>454050.9295207765</v>
      </c>
      <c r="G368" s="63">
        <f t="shared" si="639"/>
        <v>217589.39511442216</v>
      </c>
      <c r="H368" s="63">
        <f t="shared" si="639"/>
        <v>259430.51512519043</v>
      </c>
      <c r="I368" s="63">
        <f t="shared" si="639"/>
        <v>78787.655162037525</v>
      </c>
      <c r="J368" s="63">
        <f t="shared" si="639"/>
        <v>139595.22945458064</v>
      </c>
      <c r="K368" s="63">
        <f t="shared" si="639"/>
        <v>364573.99716635159</v>
      </c>
      <c r="L368" s="63">
        <f t="shared" si="639"/>
        <v>28693.568282780107</v>
      </c>
      <c r="M368" s="63">
        <f t="shared" si="639"/>
        <v>101314.8440144068</v>
      </c>
      <c r="N368" s="63">
        <f t="shared" si="639"/>
        <v>6.8372506777351756</v>
      </c>
      <c r="O368" s="63">
        <f t="shared" si="639"/>
        <v>33.361791738114476</v>
      </c>
      <c r="P368" s="63">
        <f t="shared" si="640"/>
        <v>6103.0209302310723</v>
      </c>
      <c r="Q368" s="63">
        <f t="shared" si="640"/>
        <v>0</v>
      </c>
      <c r="R368" s="63">
        <f t="shared" si="640"/>
        <v>0</v>
      </c>
      <c r="S368" s="63">
        <f t="shared" si="640"/>
        <v>0</v>
      </c>
      <c r="T368" s="63">
        <f t="shared" si="640"/>
        <v>0</v>
      </c>
      <c r="U368" s="63">
        <f t="shared" si="640"/>
        <v>0</v>
      </c>
      <c r="V368" s="63">
        <f t="shared" si="640"/>
        <v>0</v>
      </c>
      <c r="W368" s="63">
        <f t="shared" si="640"/>
        <v>0</v>
      </c>
      <c r="X368" s="63">
        <f t="shared" si="640"/>
        <v>0</v>
      </c>
      <c r="AA368" s="3">
        <f t="shared" si="641"/>
        <v>0</v>
      </c>
    </row>
    <row r="369" spans="1:27" x14ac:dyDescent="0.25">
      <c r="A369" s="8">
        <f t="shared" si="643"/>
        <v>289</v>
      </c>
      <c r="B369" s="3" t="str">
        <f t="shared" si="642"/>
        <v xml:space="preserve">    na</v>
      </c>
      <c r="C369" s="34" t="s">
        <v>573</v>
      </c>
      <c r="E369" s="63">
        <f>'Class Plant - Elec'!$L$94+'Class Plant - PRP'!$L$94</f>
        <v>0</v>
      </c>
      <c r="F369" s="63">
        <f t="shared" si="639"/>
        <v>0</v>
      </c>
      <c r="G369" s="63">
        <f t="shared" si="639"/>
        <v>0</v>
      </c>
      <c r="H369" s="63">
        <f t="shared" si="639"/>
        <v>0</v>
      </c>
      <c r="I369" s="63">
        <f t="shared" si="639"/>
        <v>0</v>
      </c>
      <c r="J369" s="63">
        <f t="shared" si="639"/>
        <v>0</v>
      </c>
      <c r="K369" s="63">
        <f t="shared" si="639"/>
        <v>0</v>
      </c>
      <c r="L369" s="63">
        <f t="shared" si="639"/>
        <v>0</v>
      </c>
      <c r="M369" s="63">
        <f t="shared" si="639"/>
        <v>0</v>
      </c>
      <c r="N369" s="63">
        <f t="shared" si="639"/>
        <v>0</v>
      </c>
      <c r="O369" s="63">
        <f t="shared" si="639"/>
        <v>0</v>
      </c>
      <c r="P369" s="63">
        <f t="shared" si="640"/>
        <v>0</v>
      </c>
      <c r="Q369" s="63">
        <f t="shared" si="640"/>
        <v>0</v>
      </c>
      <c r="R369" s="63">
        <f t="shared" si="640"/>
        <v>0</v>
      </c>
      <c r="S369" s="63">
        <f t="shared" si="640"/>
        <v>0</v>
      </c>
      <c r="T369" s="63">
        <f t="shared" si="640"/>
        <v>0</v>
      </c>
      <c r="U369" s="63">
        <f t="shared" si="640"/>
        <v>0</v>
      </c>
      <c r="V369" s="63">
        <f t="shared" si="640"/>
        <v>0</v>
      </c>
      <c r="W369" s="63">
        <f t="shared" si="640"/>
        <v>0</v>
      </c>
      <c r="X369" s="63">
        <f t="shared" si="640"/>
        <v>0</v>
      </c>
      <c r="AA369" s="3">
        <f t="shared" si="641"/>
        <v>0</v>
      </c>
    </row>
    <row r="370" spans="1:27" x14ac:dyDescent="0.25">
      <c r="A370" s="8">
        <f t="shared" si="643"/>
        <v>290</v>
      </c>
      <c r="B370" s="3" t="str">
        <f t="shared" si="642"/>
        <v xml:space="preserve">    na</v>
      </c>
      <c r="C370" s="34" t="s">
        <v>573</v>
      </c>
      <c r="E370" s="63">
        <f>'Class Plant - Elec'!$M$94+'Class Plant - PRP'!$M$94</f>
        <v>0</v>
      </c>
      <c r="F370" s="63">
        <f t="shared" si="639"/>
        <v>0</v>
      </c>
      <c r="G370" s="63">
        <f t="shared" si="639"/>
        <v>0</v>
      </c>
      <c r="H370" s="63">
        <f t="shared" si="639"/>
        <v>0</v>
      </c>
      <c r="I370" s="63">
        <f t="shared" si="639"/>
        <v>0</v>
      </c>
      <c r="J370" s="63">
        <f t="shared" si="639"/>
        <v>0</v>
      </c>
      <c r="K370" s="63">
        <f t="shared" si="639"/>
        <v>0</v>
      </c>
      <c r="L370" s="63">
        <f t="shared" si="639"/>
        <v>0</v>
      </c>
      <c r="M370" s="63">
        <f t="shared" si="639"/>
        <v>0</v>
      </c>
      <c r="N370" s="63">
        <f t="shared" si="639"/>
        <v>0</v>
      </c>
      <c r="O370" s="63">
        <f t="shared" si="639"/>
        <v>0</v>
      </c>
      <c r="P370" s="63">
        <f t="shared" si="640"/>
        <v>0</v>
      </c>
      <c r="Q370" s="63">
        <f t="shared" si="640"/>
        <v>0</v>
      </c>
      <c r="R370" s="63">
        <f t="shared" si="640"/>
        <v>0</v>
      </c>
      <c r="S370" s="63">
        <f t="shared" si="640"/>
        <v>0</v>
      </c>
      <c r="T370" s="63">
        <f t="shared" si="640"/>
        <v>0</v>
      </c>
      <c r="U370" s="63">
        <f t="shared" si="640"/>
        <v>0</v>
      </c>
      <c r="V370" s="63">
        <f t="shared" si="640"/>
        <v>0</v>
      </c>
      <c r="W370" s="63">
        <f t="shared" si="640"/>
        <v>0</v>
      </c>
      <c r="X370" s="63">
        <f t="shared" si="640"/>
        <v>0</v>
      </c>
      <c r="AA370" s="3">
        <f t="shared" si="641"/>
        <v>0</v>
      </c>
    </row>
    <row r="371" spans="1:27" x14ac:dyDescent="0.25">
      <c r="A371" s="8">
        <f t="shared" si="643"/>
        <v>291</v>
      </c>
      <c r="B371" s="3" t="str">
        <f t="shared" si="642"/>
        <v xml:space="preserve">    na</v>
      </c>
      <c r="C371" s="34" t="s">
        <v>573</v>
      </c>
      <c r="E371" s="63">
        <f>'Class Plant - Elec'!$N$94+'Class Plant - PRP'!$N$94</f>
        <v>0</v>
      </c>
      <c r="F371" s="63">
        <f t="shared" si="639"/>
        <v>0</v>
      </c>
      <c r="G371" s="63">
        <f t="shared" si="639"/>
        <v>0</v>
      </c>
      <c r="H371" s="63">
        <f t="shared" si="639"/>
        <v>0</v>
      </c>
      <c r="I371" s="63">
        <f t="shared" si="639"/>
        <v>0</v>
      </c>
      <c r="J371" s="63">
        <f t="shared" si="639"/>
        <v>0</v>
      </c>
      <c r="K371" s="63">
        <f t="shared" si="639"/>
        <v>0</v>
      </c>
      <c r="L371" s="63">
        <f t="shared" si="639"/>
        <v>0</v>
      </c>
      <c r="M371" s="63">
        <f t="shared" si="639"/>
        <v>0</v>
      </c>
      <c r="N371" s="63">
        <f t="shared" si="639"/>
        <v>0</v>
      </c>
      <c r="O371" s="63">
        <f t="shared" si="639"/>
        <v>0</v>
      </c>
      <c r="P371" s="63">
        <f t="shared" si="640"/>
        <v>0</v>
      </c>
      <c r="Q371" s="63">
        <f t="shared" si="640"/>
        <v>0</v>
      </c>
      <c r="R371" s="63">
        <f t="shared" si="640"/>
        <v>0</v>
      </c>
      <c r="S371" s="63">
        <f t="shared" si="640"/>
        <v>0</v>
      </c>
      <c r="T371" s="63">
        <f t="shared" si="640"/>
        <v>0</v>
      </c>
      <c r="U371" s="63">
        <f t="shared" si="640"/>
        <v>0</v>
      </c>
      <c r="V371" s="63">
        <f t="shared" si="640"/>
        <v>0</v>
      </c>
      <c r="W371" s="63">
        <f t="shared" si="640"/>
        <v>0</v>
      </c>
      <c r="X371" s="63">
        <f t="shared" si="640"/>
        <v>0</v>
      </c>
      <c r="AA371" s="3">
        <f t="shared" si="641"/>
        <v>0</v>
      </c>
    </row>
    <row r="372" spans="1:27" x14ac:dyDescent="0.25">
      <c r="A372" s="8">
        <f t="shared" si="643"/>
        <v>292</v>
      </c>
      <c r="B372" s="3" t="str">
        <f t="shared" si="642"/>
        <v xml:space="preserve">    na</v>
      </c>
      <c r="C372" s="34" t="s">
        <v>573</v>
      </c>
      <c r="E372" s="69">
        <f>'Class Plant - Elec'!$O$94+'Class Plant - PRP'!$O$94</f>
        <v>0</v>
      </c>
      <c r="F372" s="69">
        <f t="shared" si="639"/>
        <v>0</v>
      </c>
      <c r="G372" s="69">
        <f t="shared" si="639"/>
        <v>0</v>
      </c>
      <c r="H372" s="69">
        <f t="shared" si="639"/>
        <v>0</v>
      </c>
      <c r="I372" s="69">
        <f t="shared" si="639"/>
        <v>0</v>
      </c>
      <c r="J372" s="69">
        <f t="shared" si="639"/>
        <v>0</v>
      </c>
      <c r="K372" s="69">
        <f t="shared" si="639"/>
        <v>0</v>
      </c>
      <c r="L372" s="69">
        <f t="shared" si="639"/>
        <v>0</v>
      </c>
      <c r="M372" s="69">
        <f t="shared" si="639"/>
        <v>0</v>
      </c>
      <c r="N372" s="69">
        <f t="shared" si="639"/>
        <v>0</v>
      </c>
      <c r="O372" s="69">
        <f t="shared" si="639"/>
        <v>0</v>
      </c>
      <c r="P372" s="69">
        <f t="shared" si="640"/>
        <v>0</v>
      </c>
      <c r="Q372" s="69">
        <f t="shared" si="640"/>
        <v>0</v>
      </c>
      <c r="R372" s="69">
        <f t="shared" si="640"/>
        <v>0</v>
      </c>
      <c r="S372" s="69">
        <f t="shared" si="640"/>
        <v>0</v>
      </c>
      <c r="T372" s="69">
        <f t="shared" si="640"/>
        <v>0</v>
      </c>
      <c r="U372" s="69">
        <f t="shared" si="640"/>
        <v>0</v>
      </c>
      <c r="V372" s="69">
        <f t="shared" si="640"/>
        <v>0</v>
      </c>
      <c r="W372" s="69">
        <f t="shared" si="640"/>
        <v>0</v>
      </c>
      <c r="X372" s="69">
        <f t="shared" si="640"/>
        <v>0</v>
      </c>
      <c r="AA372" s="3">
        <f t="shared" si="641"/>
        <v>0</v>
      </c>
    </row>
    <row r="373" spans="1:27" x14ac:dyDescent="0.25">
      <c r="A373" s="8">
        <f t="shared" si="643"/>
        <v>293</v>
      </c>
      <c r="E373" s="63">
        <f>SUM(E364:E372)</f>
        <v>245010476.47732893</v>
      </c>
      <c r="F373" s="63">
        <f t="shared" ref="F373" si="644">SUM(F364:F372)</f>
        <v>67415238.428351611</v>
      </c>
      <c r="G373" s="63">
        <f t="shared" ref="G373" si="645">SUM(G364:G372)</f>
        <v>32306598.219282705</v>
      </c>
      <c r="H373" s="63">
        <f t="shared" ref="H373" si="646">SUM(H364:H372)</f>
        <v>38518960.970334277</v>
      </c>
      <c r="I373" s="63">
        <f t="shared" ref="I373" si="647">SUM(I364:I372)</f>
        <v>11698001.727615589</v>
      </c>
      <c r="J373" s="63">
        <f t="shared" ref="J373" si="648">SUM(J364:J372)</f>
        <v>20726409.892109651</v>
      </c>
      <c r="K373" s="63">
        <f t="shared" ref="K373" si="649">SUM(K364:K372)</f>
        <v>54130145.641783424</v>
      </c>
      <c r="L373" s="63">
        <f t="shared" ref="L373" si="650">SUM(L364:L372)</f>
        <v>4260279.2360439263</v>
      </c>
      <c r="M373" s="63">
        <f t="shared" ref="M373" si="651">SUM(M364:M372)</f>
        <v>15042727.415559558</v>
      </c>
      <c r="N373" s="63">
        <f t="shared" ref="N373" si="652">SUM(N364:N372)</f>
        <v>1015.1611959486892</v>
      </c>
      <c r="O373" s="63">
        <f t="shared" ref="O373" si="653">SUM(O364:O372)</f>
        <v>4953.3939877532703</v>
      </c>
      <c r="P373" s="63">
        <f t="shared" ref="P373" si="654">SUM(P364:P372)</f>
        <v>906146.39106453222</v>
      </c>
      <c r="Q373" s="63">
        <f t="shared" ref="Q373" si="655">SUM(Q364:Q372)</f>
        <v>0</v>
      </c>
      <c r="R373" s="63">
        <f t="shared" ref="R373" si="656">SUM(R364:R372)</f>
        <v>0</v>
      </c>
      <c r="S373" s="63">
        <f t="shared" ref="S373" si="657">SUM(S364:S372)</f>
        <v>0</v>
      </c>
      <c r="T373" s="63">
        <f t="shared" ref="T373" si="658">SUM(T364:T372)</f>
        <v>0</v>
      </c>
      <c r="U373" s="63">
        <f t="shared" ref="U373" si="659">SUM(U364:U372)</f>
        <v>0</v>
      </c>
      <c r="V373" s="63">
        <f t="shared" ref="V373" si="660">SUM(V364:V372)</f>
        <v>0</v>
      </c>
      <c r="W373" s="63">
        <f t="shared" ref="W373" si="661">SUM(W364:W372)</f>
        <v>0</v>
      </c>
      <c r="X373" s="63">
        <f t="shared" ref="X373" si="662">SUM(X364:X372)</f>
        <v>0</v>
      </c>
      <c r="AA373" s="3">
        <f t="shared" si="641"/>
        <v>0</v>
      </c>
    </row>
    <row r="374" spans="1:27" x14ac:dyDescent="0.25">
      <c r="A374" s="8"/>
    </row>
    <row r="375" spans="1:27" s="66" customFormat="1" x14ac:dyDescent="0.25">
      <c r="A375" s="71">
        <f>+A373+1</f>
        <v>294</v>
      </c>
      <c r="B375" s="67" t="s">
        <v>417</v>
      </c>
      <c r="E375" s="70">
        <f>E373+E361+E349+E337+E325</f>
        <v>1089220622.1905353</v>
      </c>
      <c r="F375" s="70">
        <f t="shared" ref="F375:X375" si="663">F373+F361+F349+F337+F325</f>
        <v>302315568.22777909</v>
      </c>
      <c r="G375" s="70">
        <f t="shared" si="663"/>
        <v>148130877.1534428</v>
      </c>
      <c r="H375" s="70">
        <f t="shared" si="663"/>
        <v>169739423.54782176</v>
      </c>
      <c r="I375" s="70">
        <f t="shared" si="663"/>
        <v>50993593.506688416</v>
      </c>
      <c r="J375" s="70">
        <f t="shared" si="663"/>
        <v>91157557.880303219</v>
      </c>
      <c r="K375" s="70">
        <f t="shared" si="663"/>
        <v>237779116.08878988</v>
      </c>
      <c r="L375" s="70">
        <f t="shared" si="663"/>
        <v>18641477.766493674</v>
      </c>
      <c r="M375" s="70">
        <f t="shared" si="663"/>
        <v>65538319.031071343</v>
      </c>
      <c r="N375" s="70">
        <f t="shared" si="663"/>
        <v>5667.9202560394187</v>
      </c>
      <c r="O375" s="70">
        <f t="shared" si="663"/>
        <v>27656.141932310122</v>
      </c>
      <c r="P375" s="70">
        <f t="shared" si="663"/>
        <v>4891364.9259568481</v>
      </c>
      <c r="Q375" s="70">
        <f t="shared" si="663"/>
        <v>0</v>
      </c>
      <c r="R375" s="70">
        <f t="shared" si="663"/>
        <v>0</v>
      </c>
      <c r="S375" s="70">
        <f t="shared" si="663"/>
        <v>0</v>
      </c>
      <c r="T375" s="70">
        <f t="shared" si="663"/>
        <v>0</v>
      </c>
      <c r="U375" s="70">
        <f t="shared" si="663"/>
        <v>0</v>
      </c>
      <c r="V375" s="70">
        <f t="shared" si="663"/>
        <v>0</v>
      </c>
      <c r="W375" s="70">
        <f t="shared" si="663"/>
        <v>0</v>
      </c>
      <c r="X375" s="70">
        <f t="shared" si="663"/>
        <v>0</v>
      </c>
    </row>
    <row r="376" spans="1:27" x14ac:dyDescent="0.25">
      <c r="A376" s="8"/>
    </row>
    <row r="377" spans="1:27" x14ac:dyDescent="0.25">
      <c r="A377" s="8"/>
    </row>
    <row r="378" spans="1:27" s="74" customFormat="1" x14ac:dyDescent="0.25">
      <c r="A378" s="72"/>
      <c r="B378" s="73" t="s">
        <v>424</v>
      </c>
    </row>
    <row r="379" spans="1:27" x14ac:dyDescent="0.25">
      <c r="A379" s="8">
        <f>+A375+1</f>
        <v>295</v>
      </c>
      <c r="B379" s="3" t="s">
        <v>423</v>
      </c>
      <c r="E379" s="63">
        <f>E19+E47+E61+E245+E259</f>
        <v>3013201365.710598</v>
      </c>
      <c r="F379" s="63">
        <f t="shared" ref="F379:X379" si="664">F19+F47+F61+F245+F259</f>
        <v>827239516.8724345</v>
      </c>
      <c r="G379" s="63">
        <f t="shared" si="664"/>
        <v>394123356.3188622</v>
      </c>
      <c r="H379" s="63">
        <f t="shared" si="664"/>
        <v>474778402.46381283</v>
      </c>
      <c r="I379" s="63">
        <f t="shared" si="664"/>
        <v>144580783.84476981</v>
      </c>
      <c r="J379" s="63">
        <f t="shared" si="664"/>
        <v>255595198.67123568</v>
      </c>
      <c r="K379" s="63">
        <f t="shared" si="664"/>
        <v>667732538.03700984</v>
      </c>
      <c r="L379" s="63">
        <f t="shared" si="664"/>
        <v>52604990.641106613</v>
      </c>
      <c r="M379" s="63">
        <f t="shared" si="664"/>
        <v>185944864.59390908</v>
      </c>
      <c r="N379" s="63">
        <f t="shared" si="664"/>
        <v>11667.164965990121</v>
      </c>
      <c r="O379" s="63">
        <f t="shared" si="664"/>
        <v>56928.953773349436</v>
      </c>
      <c r="P379" s="63">
        <f t="shared" si="664"/>
        <v>10533118.148717681</v>
      </c>
      <c r="Q379" s="63">
        <f t="shared" si="664"/>
        <v>0</v>
      </c>
      <c r="R379" s="63">
        <f t="shared" si="664"/>
        <v>0</v>
      </c>
      <c r="S379" s="63">
        <f t="shared" si="664"/>
        <v>0</v>
      </c>
      <c r="T379" s="63">
        <f t="shared" si="664"/>
        <v>0</v>
      </c>
      <c r="U379" s="63">
        <f t="shared" si="664"/>
        <v>0</v>
      </c>
      <c r="V379" s="63">
        <f t="shared" si="664"/>
        <v>0</v>
      </c>
      <c r="W379" s="63">
        <f t="shared" si="664"/>
        <v>0</v>
      </c>
      <c r="X379" s="63">
        <f t="shared" si="664"/>
        <v>0</v>
      </c>
      <c r="AA379" s="3">
        <f t="shared" ref="AA379:AA383" si="665">IF(ROUND(SUM(F379:X379)-E379,0)=0,0,1)</f>
        <v>0</v>
      </c>
    </row>
    <row r="380" spans="1:27" x14ac:dyDescent="0.25">
      <c r="A380" s="8">
        <f>+A379+1</f>
        <v>296</v>
      </c>
      <c r="B380" s="3" t="s">
        <v>414</v>
      </c>
      <c r="E380" s="69">
        <f>E311</f>
        <v>133001023.49999997</v>
      </c>
      <c r="F380" s="69">
        <f t="shared" ref="F380:X380" si="666">F311</f>
        <v>35797428.202204652</v>
      </c>
      <c r="G380" s="69">
        <f t="shared" si="666"/>
        <v>16160610.890521165</v>
      </c>
      <c r="H380" s="69">
        <f t="shared" si="666"/>
        <v>21367827.732958823</v>
      </c>
      <c r="I380" s="69">
        <f t="shared" si="666"/>
        <v>6658873.769886082</v>
      </c>
      <c r="J380" s="69">
        <f t="shared" si="666"/>
        <v>11551532.975937378</v>
      </c>
      <c r="K380" s="69">
        <f t="shared" si="666"/>
        <v>30257915.073686562</v>
      </c>
      <c r="L380" s="69">
        <f t="shared" si="666"/>
        <v>2403653.3205706915</v>
      </c>
      <c r="M380" s="69">
        <f t="shared" si="666"/>
        <v>8573639.7713594865</v>
      </c>
      <c r="N380" s="69">
        <f t="shared" si="666"/>
        <v>198.41512976045135</v>
      </c>
      <c r="O380" s="69">
        <f t="shared" si="666"/>
        <v>968.14999899225984</v>
      </c>
      <c r="P380" s="69">
        <f t="shared" si="666"/>
        <v>228375.19774636786</v>
      </c>
      <c r="Q380" s="69">
        <f t="shared" si="666"/>
        <v>0</v>
      </c>
      <c r="R380" s="69">
        <f t="shared" si="666"/>
        <v>0</v>
      </c>
      <c r="S380" s="69">
        <f t="shared" si="666"/>
        <v>0</v>
      </c>
      <c r="T380" s="69">
        <f t="shared" si="666"/>
        <v>0</v>
      </c>
      <c r="U380" s="69">
        <f t="shared" si="666"/>
        <v>0</v>
      </c>
      <c r="V380" s="69">
        <f t="shared" si="666"/>
        <v>0</v>
      </c>
      <c r="W380" s="69">
        <f t="shared" si="666"/>
        <v>0</v>
      </c>
      <c r="X380" s="69">
        <f t="shared" si="666"/>
        <v>0</v>
      </c>
      <c r="AA380" s="3">
        <f t="shared" si="665"/>
        <v>0</v>
      </c>
    </row>
    <row r="381" spans="1:27" x14ac:dyDescent="0.25">
      <c r="A381" s="8">
        <f>+A380+1</f>
        <v>297</v>
      </c>
      <c r="B381" s="3" t="s">
        <v>165</v>
      </c>
      <c r="E381" s="63">
        <f>E380+E379</f>
        <v>3146202389.210598</v>
      </c>
      <c r="F381" s="63">
        <f t="shared" ref="F381:X381" si="667">F380+F379</f>
        <v>863036945.0746392</v>
      </c>
      <c r="G381" s="63">
        <f t="shared" si="667"/>
        <v>410283967.20938337</v>
      </c>
      <c r="H381" s="63">
        <f t="shared" si="667"/>
        <v>496146230.19677162</v>
      </c>
      <c r="I381" s="63">
        <f t="shared" si="667"/>
        <v>151239657.61465588</v>
      </c>
      <c r="J381" s="63">
        <f t="shared" si="667"/>
        <v>267146731.64717305</v>
      </c>
      <c r="K381" s="63">
        <f t="shared" si="667"/>
        <v>697990453.11069643</v>
      </c>
      <c r="L381" s="63">
        <f t="shared" si="667"/>
        <v>55008643.961677305</v>
      </c>
      <c r="M381" s="63">
        <f t="shared" si="667"/>
        <v>194518504.36526856</v>
      </c>
      <c r="N381" s="63">
        <f t="shared" si="667"/>
        <v>11865.580095750573</v>
      </c>
      <c r="O381" s="63">
        <f t="shared" si="667"/>
        <v>57897.103772341696</v>
      </c>
      <c r="P381" s="63">
        <f t="shared" si="667"/>
        <v>10761493.346464049</v>
      </c>
      <c r="Q381" s="63">
        <f t="shared" si="667"/>
        <v>0</v>
      </c>
      <c r="R381" s="63">
        <f t="shared" si="667"/>
        <v>0</v>
      </c>
      <c r="S381" s="63">
        <f t="shared" si="667"/>
        <v>0</v>
      </c>
      <c r="T381" s="63">
        <f t="shared" si="667"/>
        <v>0</v>
      </c>
      <c r="U381" s="63">
        <f t="shared" si="667"/>
        <v>0</v>
      </c>
      <c r="V381" s="63">
        <f t="shared" si="667"/>
        <v>0</v>
      </c>
      <c r="W381" s="63">
        <f t="shared" si="667"/>
        <v>0</v>
      </c>
      <c r="X381" s="63">
        <f t="shared" si="667"/>
        <v>0</v>
      </c>
      <c r="AA381" s="3">
        <f t="shared" si="665"/>
        <v>0</v>
      </c>
    </row>
    <row r="382" spans="1:27" x14ac:dyDescent="0.25">
      <c r="A382" s="8">
        <f>+A381+1</f>
        <v>298</v>
      </c>
      <c r="B382" s="3" t="s">
        <v>166</v>
      </c>
      <c r="E382" s="69">
        <f>E375</f>
        <v>1089220622.1905353</v>
      </c>
      <c r="F382" s="69">
        <f t="shared" ref="F382:X382" si="668">F375</f>
        <v>302315568.22777909</v>
      </c>
      <c r="G382" s="69">
        <f t="shared" si="668"/>
        <v>148130877.1534428</v>
      </c>
      <c r="H382" s="69">
        <f t="shared" si="668"/>
        <v>169739423.54782176</v>
      </c>
      <c r="I382" s="69">
        <f t="shared" si="668"/>
        <v>50993593.506688416</v>
      </c>
      <c r="J382" s="69">
        <f t="shared" si="668"/>
        <v>91157557.880303219</v>
      </c>
      <c r="K382" s="69">
        <f t="shared" si="668"/>
        <v>237779116.08878988</v>
      </c>
      <c r="L382" s="69">
        <f t="shared" si="668"/>
        <v>18641477.766493674</v>
      </c>
      <c r="M382" s="69">
        <f t="shared" si="668"/>
        <v>65538319.031071343</v>
      </c>
      <c r="N382" s="69">
        <f t="shared" si="668"/>
        <v>5667.9202560394187</v>
      </c>
      <c r="O382" s="69">
        <f t="shared" si="668"/>
        <v>27656.141932310122</v>
      </c>
      <c r="P382" s="69">
        <f t="shared" si="668"/>
        <v>4891364.9259568481</v>
      </c>
      <c r="Q382" s="69">
        <f t="shared" si="668"/>
        <v>0</v>
      </c>
      <c r="R382" s="69">
        <f t="shared" si="668"/>
        <v>0</v>
      </c>
      <c r="S382" s="69">
        <f t="shared" si="668"/>
        <v>0</v>
      </c>
      <c r="T382" s="69">
        <f t="shared" si="668"/>
        <v>0</v>
      </c>
      <c r="U382" s="69">
        <f t="shared" si="668"/>
        <v>0</v>
      </c>
      <c r="V382" s="69">
        <f t="shared" si="668"/>
        <v>0</v>
      </c>
      <c r="W382" s="69">
        <f t="shared" si="668"/>
        <v>0</v>
      </c>
      <c r="X382" s="69">
        <f t="shared" si="668"/>
        <v>0</v>
      </c>
      <c r="AA382" s="3">
        <f t="shared" si="665"/>
        <v>0</v>
      </c>
    </row>
    <row r="383" spans="1:27" x14ac:dyDescent="0.25">
      <c r="A383" s="8">
        <f>+A382+1</f>
        <v>299</v>
      </c>
      <c r="B383" s="3" t="s">
        <v>420</v>
      </c>
      <c r="E383" s="63">
        <f>E381-E382</f>
        <v>2056981767.0200627</v>
      </c>
      <c r="F383" s="63">
        <f t="shared" ref="F383:X383" si="669">F381-F382</f>
        <v>560721376.84686017</v>
      </c>
      <c r="G383" s="63">
        <f t="shared" si="669"/>
        <v>262153090.05594057</v>
      </c>
      <c r="H383" s="63">
        <f t="shared" si="669"/>
        <v>326406806.64894986</v>
      </c>
      <c r="I383" s="63">
        <f t="shared" si="669"/>
        <v>100246064.10796747</v>
      </c>
      <c r="J383" s="63">
        <f t="shared" si="669"/>
        <v>175989173.76686984</v>
      </c>
      <c r="K383" s="63">
        <f t="shared" si="669"/>
        <v>460211337.02190655</v>
      </c>
      <c r="L383" s="63">
        <f t="shared" si="669"/>
        <v>36367166.195183635</v>
      </c>
      <c r="M383" s="63">
        <f t="shared" si="669"/>
        <v>128980185.33419722</v>
      </c>
      <c r="N383" s="63">
        <f t="shared" si="669"/>
        <v>6197.6598397111538</v>
      </c>
      <c r="O383" s="63">
        <f t="shared" si="669"/>
        <v>30240.961840031574</v>
      </c>
      <c r="P383" s="63">
        <f t="shared" si="669"/>
        <v>5870128.420507201</v>
      </c>
      <c r="Q383" s="63">
        <f t="shared" si="669"/>
        <v>0</v>
      </c>
      <c r="R383" s="63">
        <f t="shared" si="669"/>
        <v>0</v>
      </c>
      <c r="S383" s="63">
        <f t="shared" si="669"/>
        <v>0</v>
      </c>
      <c r="T383" s="63">
        <f t="shared" si="669"/>
        <v>0</v>
      </c>
      <c r="U383" s="63">
        <f t="shared" si="669"/>
        <v>0</v>
      </c>
      <c r="V383" s="63">
        <f t="shared" si="669"/>
        <v>0</v>
      </c>
      <c r="W383" s="63">
        <f t="shared" si="669"/>
        <v>0</v>
      </c>
      <c r="X383" s="63">
        <f t="shared" si="669"/>
        <v>0</v>
      </c>
      <c r="AA383" s="3">
        <f t="shared" si="665"/>
        <v>0</v>
      </c>
    </row>
    <row r="384" spans="1:27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of Allocators'!$B$8:$B$56</xm:f>
          </x14:formula1>
          <xm:sqref>C10:C18 C234:C242 C352:C360 C340:C348 C328:C336 C316:C324 C300:C308 C288:C296 C276:C284 C264:C272 C250:C258 C222:C230 C210:C218 C198:C206 C186:C194 C174:C182 C162:C170 C150:C158 C138:C146 C126:C134 C114:C122 C102:C110 C90:C98 C78:C86 C66:C74 C52:C60 C36:C44 C24:C32 C364:C372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830"/>
  <sheetViews>
    <sheetView zoomScaleNormal="100" workbookViewId="0"/>
  </sheetViews>
  <sheetFormatPr defaultColWidth="8.7109375" defaultRowHeight="15" x14ac:dyDescent="0.25"/>
  <cols>
    <col min="1" max="1" width="8.7109375" style="3"/>
    <col min="2" max="2" width="39.5703125" style="3" customWidth="1"/>
    <col min="3" max="3" width="15.5703125" style="3" customWidth="1"/>
    <col min="4" max="4" width="8.7109375" style="3"/>
    <col min="5" max="24" width="15.5703125" style="3" customWidth="1"/>
    <col min="25" max="16384" width="8.7109375" style="3"/>
  </cols>
  <sheetData>
    <row r="1" spans="1:27" x14ac:dyDescent="0.25">
      <c r="A1" s="110" t="s">
        <v>661</v>
      </c>
      <c r="B1" s="17"/>
      <c r="C1" s="17"/>
      <c r="D1" s="17"/>
      <c r="E1" s="17"/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</row>
    <row r="2" spans="1:27" x14ac:dyDescent="0.25">
      <c r="A2" s="16" t="s">
        <v>426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7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7" x14ac:dyDescent="0.25">
      <c r="A4" s="18" t="s">
        <v>0</v>
      </c>
      <c r="B4" s="17"/>
      <c r="C4" s="17"/>
      <c r="D4" s="17"/>
      <c r="E4" s="18" t="str">
        <f>[1]Income!D4</f>
        <v>Total</v>
      </c>
      <c r="F4" s="18" t="str">
        <f>IF('Allocate Plant'!F4="","",'Allocate Plant'!F4)</f>
        <v>Sch. 1</v>
      </c>
      <c r="G4" s="18" t="str">
        <f>IF('Allocate Plant'!G4="","",'Allocate Plant'!G4)</f>
        <v>Sch. 3</v>
      </c>
      <c r="H4" s="18" t="str">
        <f>IF('Allocate Plant'!H4="","",'Allocate Plant'!H4)</f>
        <v>Sch. 2</v>
      </c>
      <c r="I4" s="18" t="str">
        <f>IF('Allocate Plant'!I4="","",'Allocate Plant'!I4)</f>
        <v>Sch. 7</v>
      </c>
      <c r="J4" s="18" t="str">
        <f>IF('Allocate Plant'!J4="","",'Allocate Plant'!J4)</f>
        <v>Sch. 14</v>
      </c>
      <c r="K4" s="18" t="str">
        <f>IF('Allocate Plant'!K4="","",'Allocate Plant'!K4)</f>
        <v>Sch. 15</v>
      </c>
      <c r="L4" s="18" t="str">
        <f>IF('Allocate Plant'!L4="","",'Allocate Plant'!L4)</f>
        <v>Sch. 94</v>
      </c>
      <c r="M4" s="18" t="str">
        <f>IF('Allocate Plant'!M4="","",'Allocate Plant'!M4)</f>
        <v>Sch. 16</v>
      </c>
      <c r="N4" s="18" t="str">
        <f>IF('Allocate Plant'!N4="","",'Allocate Plant'!N4)</f>
        <v>Sch. 85</v>
      </c>
      <c r="O4" s="18" t="str">
        <f>IF('Allocate Plant'!O4="","",'Allocate Plant'!O4)</f>
        <v>Other</v>
      </c>
      <c r="P4" s="18" t="str">
        <f>IF('Allocate Plant'!P4="","",'Allocate Plant'!P4)</f>
        <v>Sch. 3</v>
      </c>
      <c r="Q4" s="18" t="str">
        <f>IF('Allocate Plant'!Q4="","",'Allocate Plant'!Q4)</f>
        <v>Sch. 17</v>
      </c>
      <c r="R4" s="18" t="str">
        <f>IF('Allocate Plant'!R4="","",'Allocate Plant'!R4)</f>
        <v/>
      </c>
      <c r="S4" s="18" t="str">
        <f>IF('Allocate Plant'!S4="","",'Allocate Plant'!S4)</f>
        <v/>
      </c>
      <c r="T4" s="18" t="str">
        <f>IF('Allocate Plant'!T4="","",'Allocate Plant'!T4)</f>
        <v/>
      </c>
      <c r="U4" s="18" t="str">
        <f>IF('Allocate Plant'!U4="","",'Allocate Plant'!U4)</f>
        <v/>
      </c>
      <c r="V4" s="18" t="str">
        <f>IF('Allocate Plant'!V4="","",'Allocate Plant'!V4)</f>
        <v/>
      </c>
      <c r="W4" s="18" t="str">
        <f>IF('Allocate Plant'!W4="","",'Allocate Plant'!W4)</f>
        <v/>
      </c>
      <c r="X4" s="18" t="str">
        <f>IF('Allocate Plant'!X4="","",'Allocate Plant'!X4)</f>
        <v/>
      </c>
    </row>
    <row r="5" spans="1:27" x14ac:dyDescent="0.25">
      <c r="A5" s="19" t="s">
        <v>1</v>
      </c>
      <c r="B5" s="19" t="s">
        <v>2</v>
      </c>
      <c r="C5" s="9" t="s">
        <v>332</v>
      </c>
      <c r="D5" s="9" t="s">
        <v>178</v>
      </c>
      <c r="E5" s="19" t="str">
        <f>[1]Income!D5</f>
        <v>System</v>
      </c>
      <c r="F5" s="19" t="str">
        <f>'Allocate Plant'!F5</f>
        <v>Domestic</v>
      </c>
      <c r="G5" s="19" t="str">
        <f>'Allocate Plant'!G5</f>
        <v>Irrigation</v>
      </c>
      <c r="H5" s="19" t="str">
        <f>'Allocate Plant'!H5</f>
        <v>GS</v>
      </c>
      <c r="I5" s="19" t="str">
        <f>'Allocate Plant'!I5</f>
        <v>LGS</v>
      </c>
      <c r="J5" s="19" t="str">
        <f>'Allocate Plant'!J5</f>
        <v>Industrial</v>
      </c>
      <c r="K5" s="19" t="str">
        <f>'Allocate Plant'!K5</f>
        <v>Lg. Ind.</v>
      </c>
      <c r="L5" s="75" t="str">
        <f>'Allocate Plant'!L5</f>
        <v>New Lg Ld</v>
      </c>
      <c r="M5" s="19" t="str">
        <f>'Allocate Plant'!M5</f>
        <v>Ag. Food</v>
      </c>
      <c r="N5" s="19" t="str">
        <f>'Allocate Plant'!N5</f>
        <v>Ag. Boiler</v>
      </c>
      <c r="O5" s="19" t="str">
        <f>'Allocate Plant'!O5</f>
        <v>(PA)</v>
      </c>
      <c r="P5" s="19" t="str">
        <f>'Allocate Plant'!P5</f>
        <v>St Lts</v>
      </c>
      <c r="Q5" s="19" t="str">
        <f>'Allocate Plant'!Q5</f>
        <v>Evolving Ind.</v>
      </c>
      <c r="R5" s="19" t="str">
        <f>'Allocate Plant'!R5</f>
        <v>n/a</v>
      </c>
      <c r="S5" s="19" t="str">
        <f>'Allocate Plant'!S5</f>
        <v>n/a</v>
      </c>
      <c r="T5" s="19" t="str">
        <f>'Allocate Plant'!T5</f>
        <v>n/a</v>
      </c>
      <c r="U5" s="19" t="str">
        <f>'Allocate Plant'!U5</f>
        <v>n/a</v>
      </c>
      <c r="V5" s="19" t="str">
        <f>'Allocate Plant'!V5</f>
        <v>n/a</v>
      </c>
      <c r="W5" s="19" t="str">
        <f>'Allocate Plant'!W5</f>
        <v>n/a</v>
      </c>
      <c r="X5" s="19" t="str">
        <f>'Allocate Plant'!X5</f>
        <v>n/a</v>
      </c>
      <c r="AA5" s="3" t="s">
        <v>152</v>
      </c>
    </row>
    <row r="6" spans="1:27" x14ac:dyDescent="0.25">
      <c r="A6" s="18" t="s">
        <v>69</v>
      </c>
      <c r="B6" s="18" t="s">
        <v>70</v>
      </c>
      <c r="C6" s="18" t="s">
        <v>71</v>
      </c>
      <c r="D6" s="18" t="s">
        <v>72</v>
      </c>
      <c r="E6" s="18" t="s">
        <v>73</v>
      </c>
      <c r="F6" s="18" t="s">
        <v>74</v>
      </c>
      <c r="G6" s="18" t="s">
        <v>75</v>
      </c>
      <c r="H6" s="18" t="s">
        <v>76</v>
      </c>
      <c r="I6" s="18" t="s">
        <v>77</v>
      </c>
      <c r="J6" s="18" t="s">
        <v>78</v>
      </c>
      <c r="K6" s="18" t="s">
        <v>79</v>
      </c>
      <c r="L6" s="18" t="s">
        <v>80</v>
      </c>
      <c r="M6" s="20" t="s">
        <v>87</v>
      </c>
      <c r="N6" s="20" t="s">
        <v>333</v>
      </c>
      <c r="O6" s="20" t="s">
        <v>334</v>
      </c>
      <c r="P6" s="20" t="s">
        <v>335</v>
      </c>
      <c r="Q6" s="20" t="s">
        <v>336</v>
      </c>
      <c r="R6" s="20" t="s">
        <v>337</v>
      </c>
      <c r="S6" s="20" t="s">
        <v>338</v>
      </c>
      <c r="T6" s="20" t="s">
        <v>339</v>
      </c>
      <c r="U6" s="20" t="s">
        <v>340</v>
      </c>
      <c r="V6" s="20" t="s">
        <v>341</v>
      </c>
      <c r="W6" s="20" t="s">
        <v>342</v>
      </c>
      <c r="X6" s="20" t="s">
        <v>365</v>
      </c>
    </row>
    <row r="8" spans="1:27" s="66" customFormat="1" x14ac:dyDescent="0.25">
      <c r="A8" s="71"/>
      <c r="B8" s="67" t="s">
        <v>427</v>
      </c>
    </row>
    <row r="9" spans="1:27" x14ac:dyDescent="0.25">
      <c r="A9" s="8"/>
      <c r="B9" s="23" t="s">
        <v>428</v>
      </c>
    </row>
    <row r="10" spans="1:27" x14ac:dyDescent="0.25">
      <c r="A10" s="8">
        <v>1</v>
      </c>
      <c r="B10" s="3" t="str">
        <f>'Allocate Plant'!B10</f>
        <v xml:space="preserve">    Consumer</v>
      </c>
      <c r="C10" s="34" t="s">
        <v>373</v>
      </c>
      <c r="E10" s="63">
        <f>'Class Expense - Elec'!$G$14+'Class Expense - PRP'!$G$14+'Class Expense - Elec'!$G$22+'Class Expense - PRP'!$G$22</f>
        <v>0</v>
      </c>
      <c r="F10" s="63">
        <f t="shared" ref="F10:O18" si="0">IFERROR($E10*VLOOKUP($C10,ALLOCATORS,F$1,FALSE),0)</f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ref="P10:X18" si="1">IFERROR($E10*VLOOKUP($C10,ALLOCATORS,P$1,FALSE),0)</f>
        <v>0</v>
      </c>
      <c r="Q10" s="63">
        <f t="shared" si="1"/>
        <v>0</v>
      </c>
      <c r="R10" s="63">
        <f t="shared" si="1"/>
        <v>0</v>
      </c>
      <c r="S10" s="63">
        <f t="shared" si="1"/>
        <v>0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AA10" s="3">
        <f t="shared" ref="AA10:AA19" si="2">IF(ROUND(SUM(F10:X10)-E10,0)=0,0,1)</f>
        <v>0</v>
      </c>
    </row>
    <row r="11" spans="1:27" x14ac:dyDescent="0.25">
      <c r="A11" s="8">
        <f>+A10+1</f>
        <v>2</v>
      </c>
      <c r="B11" s="3" t="str">
        <f>'Allocate Plant'!B11</f>
        <v xml:space="preserve">    Demand</v>
      </c>
      <c r="C11" s="34" t="s">
        <v>532</v>
      </c>
      <c r="E11" s="63">
        <f>'Class Expense - Elec'!$H$14+'Class Expense - PRP'!$H$14+'Class Expense - Elec'!$H$22+'Class Expense - PRP'!$H$22</f>
        <v>34777466.36999999</v>
      </c>
      <c r="F11" s="63">
        <f t="shared" si="0"/>
        <v>6880872.8991724458</v>
      </c>
      <c r="G11" s="63">
        <f t="shared" si="0"/>
        <v>6382137.2219977546</v>
      </c>
      <c r="H11" s="63">
        <f t="shared" si="0"/>
        <v>4478029.9340007799</v>
      </c>
      <c r="I11" s="63">
        <f t="shared" si="0"/>
        <v>1622916.7092399767</v>
      </c>
      <c r="J11" s="63">
        <f t="shared" si="0"/>
        <v>3431638.8132001259</v>
      </c>
      <c r="K11" s="63">
        <f t="shared" si="0"/>
        <v>9072372.5307080597</v>
      </c>
      <c r="L11" s="63">
        <f t="shared" si="0"/>
        <v>688716.02528415737</v>
      </c>
      <c r="M11" s="63">
        <f t="shared" si="0"/>
        <v>2220782.2363966908</v>
      </c>
      <c r="N11" s="63">
        <f t="shared" si="0"/>
        <v>0</v>
      </c>
      <c r="O11" s="63">
        <f t="shared" si="0"/>
        <v>0</v>
      </c>
      <c r="P11" s="63">
        <f t="shared" si="1"/>
        <v>0</v>
      </c>
      <c r="Q11" s="63">
        <f t="shared" si="1"/>
        <v>0</v>
      </c>
      <c r="R11" s="63">
        <f t="shared" si="1"/>
        <v>0</v>
      </c>
      <c r="S11" s="63">
        <f t="shared" si="1"/>
        <v>0</v>
      </c>
      <c r="T11" s="63">
        <f t="shared" si="1"/>
        <v>0</v>
      </c>
      <c r="U11" s="63">
        <f t="shared" si="1"/>
        <v>0</v>
      </c>
      <c r="V11" s="63">
        <f t="shared" si="1"/>
        <v>0</v>
      </c>
      <c r="W11" s="63">
        <f t="shared" si="1"/>
        <v>0</v>
      </c>
      <c r="X11" s="63">
        <f t="shared" si="1"/>
        <v>0</v>
      </c>
      <c r="AA11" s="3">
        <f t="shared" si="2"/>
        <v>0</v>
      </c>
    </row>
    <row r="12" spans="1:27" x14ac:dyDescent="0.25">
      <c r="A12" s="8">
        <f t="shared" ref="A12:A19" si="3">+A11+1</f>
        <v>3</v>
      </c>
      <c r="B12" s="3" t="str">
        <f>'Allocate Plant'!B12</f>
        <v xml:space="preserve">    Energy</v>
      </c>
      <c r="C12" s="34" t="s">
        <v>369</v>
      </c>
      <c r="E12" s="63">
        <f>'Class Expense - Elec'!$I$14+'Class Expense - PRP'!$I$14+'Class Expense - Elec'!$I$22+'Class Expense - PRP'!$I$22</f>
        <v>15104600.110000011</v>
      </c>
      <c r="F12" s="63">
        <f t="shared" si="0"/>
        <v>2461415.8810133431</v>
      </c>
      <c r="G12" s="63">
        <f t="shared" si="0"/>
        <v>1789899.5175558929</v>
      </c>
      <c r="H12" s="63">
        <f t="shared" si="0"/>
        <v>1567523.5561351683</v>
      </c>
      <c r="I12" s="63">
        <f t="shared" si="0"/>
        <v>785555.11135918438</v>
      </c>
      <c r="J12" s="63">
        <f t="shared" si="0"/>
        <v>1729381.3274087745</v>
      </c>
      <c r="K12" s="63">
        <f t="shared" si="0"/>
        <v>5272481.0900939126</v>
      </c>
      <c r="L12" s="63">
        <f t="shared" si="0"/>
        <v>400252.76701073197</v>
      </c>
      <c r="M12" s="63">
        <f t="shared" si="0"/>
        <v>1079671.5993532138</v>
      </c>
      <c r="N12" s="63">
        <f t="shared" si="0"/>
        <v>0</v>
      </c>
      <c r="O12" s="63">
        <f t="shared" si="0"/>
        <v>3573.0188918473054</v>
      </c>
      <c r="P12" s="63">
        <f t="shared" si="1"/>
        <v>14846.241177941063</v>
      </c>
      <c r="Q12" s="63">
        <f t="shared" si="1"/>
        <v>0</v>
      </c>
      <c r="R12" s="63">
        <f t="shared" si="1"/>
        <v>0</v>
      </c>
      <c r="S12" s="63">
        <f t="shared" si="1"/>
        <v>0</v>
      </c>
      <c r="T12" s="63">
        <f t="shared" si="1"/>
        <v>0</v>
      </c>
      <c r="U12" s="63">
        <f t="shared" si="1"/>
        <v>0</v>
      </c>
      <c r="V12" s="63">
        <f t="shared" si="1"/>
        <v>0</v>
      </c>
      <c r="W12" s="63">
        <f t="shared" si="1"/>
        <v>0</v>
      </c>
      <c r="X12" s="63">
        <f t="shared" si="1"/>
        <v>0</v>
      </c>
      <c r="AA12" s="3">
        <f t="shared" si="2"/>
        <v>0</v>
      </c>
    </row>
    <row r="13" spans="1:27" x14ac:dyDescent="0.25">
      <c r="A13" s="8">
        <f t="shared" si="3"/>
        <v>4</v>
      </c>
      <c r="B13" s="3" t="str">
        <f>'Allocate Plant'!B13</f>
        <v xml:space="preserve">    Revenue</v>
      </c>
      <c r="C13" s="34" t="s">
        <v>91</v>
      </c>
      <c r="E13" s="63">
        <f>'Class Expense - Elec'!$J$14+'Class Expense - PRP'!$J$14+'Class Expense - Elec'!$J$22+'Class Expense - PRP'!$J$22</f>
        <v>0</v>
      </c>
      <c r="F13" s="63">
        <f t="shared" si="0"/>
        <v>0</v>
      </c>
      <c r="G13" s="63">
        <f t="shared" si="0"/>
        <v>0</v>
      </c>
      <c r="H13" s="63">
        <f t="shared" si="0"/>
        <v>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 t="shared" si="0"/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P13" s="63">
        <f t="shared" si="1"/>
        <v>0</v>
      </c>
      <c r="Q13" s="63">
        <f t="shared" si="1"/>
        <v>0</v>
      </c>
      <c r="R13" s="63">
        <f t="shared" si="1"/>
        <v>0</v>
      </c>
      <c r="S13" s="63">
        <f t="shared" si="1"/>
        <v>0</v>
      </c>
      <c r="T13" s="63">
        <f t="shared" si="1"/>
        <v>0</v>
      </c>
      <c r="U13" s="63">
        <f t="shared" si="1"/>
        <v>0</v>
      </c>
      <c r="V13" s="63">
        <f t="shared" si="1"/>
        <v>0</v>
      </c>
      <c r="W13" s="63">
        <f t="shared" si="1"/>
        <v>0</v>
      </c>
      <c r="X13" s="63">
        <f t="shared" si="1"/>
        <v>0</v>
      </c>
      <c r="AA13" s="3">
        <f t="shared" si="2"/>
        <v>0</v>
      </c>
    </row>
    <row r="14" spans="1:27" x14ac:dyDescent="0.25">
      <c r="A14" s="8">
        <f t="shared" si="3"/>
        <v>5</v>
      </c>
      <c r="B14" s="3" t="str">
        <f>'Allocate Plant'!B14</f>
        <v xml:space="preserve">    Lights</v>
      </c>
      <c r="C14" s="34" t="s">
        <v>577</v>
      </c>
      <c r="E14" s="63">
        <f>'Class Expense - Elec'!$K$14+'Class Expense - PRP'!$K$14+'Class Expense - Elec'!$K$22+'Class Expense - PRP'!$K$22</f>
        <v>0</v>
      </c>
      <c r="F14" s="63">
        <f t="shared" si="0"/>
        <v>0</v>
      </c>
      <c r="G14" s="63">
        <f t="shared" si="0"/>
        <v>0</v>
      </c>
      <c r="H14" s="63">
        <f t="shared" si="0"/>
        <v>0</v>
      </c>
      <c r="I14" s="63">
        <f t="shared" si="0"/>
        <v>0</v>
      </c>
      <c r="J14" s="63">
        <f t="shared" si="0"/>
        <v>0</v>
      </c>
      <c r="K14" s="63">
        <f t="shared" si="0"/>
        <v>0</v>
      </c>
      <c r="L14" s="63">
        <f t="shared" si="0"/>
        <v>0</v>
      </c>
      <c r="M14" s="63">
        <f t="shared" si="0"/>
        <v>0</v>
      </c>
      <c r="N14" s="63">
        <f t="shared" si="0"/>
        <v>0</v>
      </c>
      <c r="O14" s="63">
        <f t="shared" si="0"/>
        <v>0</v>
      </c>
      <c r="P14" s="63">
        <f t="shared" si="1"/>
        <v>0</v>
      </c>
      <c r="Q14" s="63">
        <f t="shared" si="1"/>
        <v>0</v>
      </c>
      <c r="R14" s="63">
        <f t="shared" si="1"/>
        <v>0</v>
      </c>
      <c r="S14" s="63">
        <f t="shared" si="1"/>
        <v>0</v>
      </c>
      <c r="T14" s="63">
        <f t="shared" si="1"/>
        <v>0</v>
      </c>
      <c r="U14" s="63">
        <f t="shared" si="1"/>
        <v>0</v>
      </c>
      <c r="V14" s="63">
        <f t="shared" si="1"/>
        <v>0</v>
      </c>
      <c r="W14" s="63">
        <f t="shared" si="1"/>
        <v>0</v>
      </c>
      <c r="X14" s="63">
        <f t="shared" si="1"/>
        <v>0</v>
      </c>
      <c r="AA14" s="3">
        <f t="shared" si="2"/>
        <v>0</v>
      </c>
    </row>
    <row r="15" spans="1:27" x14ac:dyDescent="0.25">
      <c r="A15" s="8">
        <f t="shared" si="3"/>
        <v>6</v>
      </c>
      <c r="B15" s="3" t="str">
        <f>'Allocate Plant'!B15</f>
        <v xml:space="preserve">    na</v>
      </c>
      <c r="C15" s="34" t="s">
        <v>373</v>
      </c>
      <c r="E15" s="63">
        <f>'Class Expense - Elec'!$L$14+'Class Expense - PRP'!$L$14+'Class Expense - Elec'!$L$22+'Class Expense - PRP'!$L$22</f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0</v>
      </c>
      <c r="O15" s="63">
        <f t="shared" si="0"/>
        <v>0</v>
      </c>
      <c r="P15" s="63">
        <f t="shared" si="1"/>
        <v>0</v>
      </c>
      <c r="Q15" s="63">
        <f t="shared" si="1"/>
        <v>0</v>
      </c>
      <c r="R15" s="63">
        <f t="shared" si="1"/>
        <v>0</v>
      </c>
      <c r="S15" s="63">
        <f t="shared" si="1"/>
        <v>0</v>
      </c>
      <c r="T15" s="63">
        <f t="shared" si="1"/>
        <v>0</v>
      </c>
      <c r="U15" s="63">
        <f t="shared" si="1"/>
        <v>0</v>
      </c>
      <c r="V15" s="63">
        <f t="shared" si="1"/>
        <v>0</v>
      </c>
      <c r="W15" s="63">
        <f t="shared" si="1"/>
        <v>0</v>
      </c>
      <c r="X15" s="63">
        <f t="shared" si="1"/>
        <v>0</v>
      </c>
      <c r="AA15" s="3">
        <f t="shared" si="2"/>
        <v>0</v>
      </c>
    </row>
    <row r="16" spans="1:27" x14ac:dyDescent="0.25">
      <c r="A16" s="8">
        <f t="shared" si="3"/>
        <v>7</v>
      </c>
      <c r="B16" s="3" t="str">
        <f>'Allocate Plant'!B16</f>
        <v xml:space="preserve">    na</v>
      </c>
      <c r="C16" s="34" t="s">
        <v>373</v>
      </c>
      <c r="E16" s="63">
        <f>'Class Expense - Elec'!$M$14+'Class Expense - PRP'!$M$14+'Class Expense - Elec'!$M$22+'Class Expense - PRP'!$M$22</f>
        <v>0</v>
      </c>
      <c r="F16" s="63">
        <f t="shared" si="0"/>
        <v>0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  <c r="M16" s="63">
        <f t="shared" si="0"/>
        <v>0</v>
      </c>
      <c r="N16" s="63">
        <f t="shared" si="0"/>
        <v>0</v>
      </c>
      <c r="O16" s="63">
        <f t="shared" si="0"/>
        <v>0</v>
      </c>
      <c r="P16" s="63">
        <f t="shared" si="1"/>
        <v>0</v>
      </c>
      <c r="Q16" s="63">
        <f t="shared" si="1"/>
        <v>0</v>
      </c>
      <c r="R16" s="63">
        <f t="shared" si="1"/>
        <v>0</v>
      </c>
      <c r="S16" s="63">
        <f t="shared" si="1"/>
        <v>0</v>
      </c>
      <c r="T16" s="63">
        <f t="shared" si="1"/>
        <v>0</v>
      </c>
      <c r="U16" s="63">
        <f t="shared" si="1"/>
        <v>0</v>
      </c>
      <c r="V16" s="63">
        <f t="shared" si="1"/>
        <v>0</v>
      </c>
      <c r="W16" s="63">
        <f t="shared" si="1"/>
        <v>0</v>
      </c>
      <c r="X16" s="63">
        <f t="shared" si="1"/>
        <v>0</v>
      </c>
      <c r="AA16" s="3">
        <f t="shared" si="2"/>
        <v>0</v>
      </c>
    </row>
    <row r="17" spans="1:27" x14ac:dyDescent="0.25">
      <c r="A17" s="8">
        <f t="shared" si="3"/>
        <v>8</v>
      </c>
      <c r="B17" s="3" t="str">
        <f>'Allocate Plant'!B17</f>
        <v xml:space="preserve">    na</v>
      </c>
      <c r="C17" s="34" t="s">
        <v>373</v>
      </c>
      <c r="E17" s="63">
        <f>'Class Expense - Elec'!$N$14+'Class Expense - PRP'!$N$14+'Class Expense - Elec'!$N$22+'Class Expense - PRP'!$N$22</f>
        <v>0</v>
      </c>
      <c r="F17" s="63">
        <f t="shared" si="0"/>
        <v>0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0</v>
      </c>
      <c r="K17" s="63">
        <f t="shared" si="0"/>
        <v>0</v>
      </c>
      <c r="L17" s="63">
        <f t="shared" si="0"/>
        <v>0</v>
      </c>
      <c r="M17" s="63">
        <f t="shared" si="0"/>
        <v>0</v>
      </c>
      <c r="N17" s="63">
        <f t="shared" si="0"/>
        <v>0</v>
      </c>
      <c r="O17" s="63">
        <f t="shared" si="0"/>
        <v>0</v>
      </c>
      <c r="P17" s="63">
        <f t="shared" si="1"/>
        <v>0</v>
      </c>
      <c r="Q17" s="63">
        <f t="shared" si="1"/>
        <v>0</v>
      </c>
      <c r="R17" s="63">
        <f t="shared" si="1"/>
        <v>0</v>
      </c>
      <c r="S17" s="63">
        <f t="shared" si="1"/>
        <v>0</v>
      </c>
      <c r="T17" s="63">
        <f t="shared" si="1"/>
        <v>0</v>
      </c>
      <c r="U17" s="63">
        <f t="shared" si="1"/>
        <v>0</v>
      </c>
      <c r="V17" s="63">
        <f t="shared" si="1"/>
        <v>0</v>
      </c>
      <c r="W17" s="63">
        <f t="shared" si="1"/>
        <v>0</v>
      </c>
      <c r="X17" s="63">
        <f t="shared" si="1"/>
        <v>0</v>
      </c>
      <c r="AA17" s="3">
        <f t="shared" si="2"/>
        <v>0</v>
      </c>
    </row>
    <row r="18" spans="1:27" x14ac:dyDescent="0.25">
      <c r="A18" s="8">
        <f t="shared" si="3"/>
        <v>9</v>
      </c>
      <c r="B18" s="3" t="str">
        <f>'Allocate Plant'!B18</f>
        <v xml:space="preserve">    na</v>
      </c>
      <c r="C18" s="34" t="s">
        <v>373</v>
      </c>
      <c r="E18" s="69">
        <f>'Class Expense - Elec'!$O$14+'Class Expense - PRP'!$O$14+'Class Expense - Elec'!$O$22+'Class Expense - PRP'!$O$22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  <c r="J18" s="69">
        <f t="shared" si="0"/>
        <v>0</v>
      </c>
      <c r="K18" s="69">
        <f t="shared" si="0"/>
        <v>0</v>
      </c>
      <c r="L18" s="69">
        <f t="shared" si="0"/>
        <v>0</v>
      </c>
      <c r="M18" s="69">
        <f t="shared" si="0"/>
        <v>0</v>
      </c>
      <c r="N18" s="69">
        <f t="shared" si="0"/>
        <v>0</v>
      </c>
      <c r="O18" s="69">
        <f t="shared" si="0"/>
        <v>0</v>
      </c>
      <c r="P18" s="69">
        <f t="shared" si="1"/>
        <v>0</v>
      </c>
      <c r="Q18" s="69">
        <f t="shared" si="1"/>
        <v>0</v>
      </c>
      <c r="R18" s="69">
        <f t="shared" si="1"/>
        <v>0</v>
      </c>
      <c r="S18" s="69">
        <f t="shared" si="1"/>
        <v>0</v>
      </c>
      <c r="T18" s="69">
        <f t="shared" si="1"/>
        <v>0</v>
      </c>
      <c r="U18" s="69">
        <f t="shared" si="1"/>
        <v>0</v>
      </c>
      <c r="V18" s="69">
        <f t="shared" si="1"/>
        <v>0</v>
      </c>
      <c r="W18" s="69">
        <f t="shared" si="1"/>
        <v>0</v>
      </c>
      <c r="X18" s="69">
        <f t="shared" si="1"/>
        <v>0</v>
      </c>
      <c r="AA18" s="3">
        <f t="shared" si="2"/>
        <v>0</v>
      </c>
    </row>
    <row r="19" spans="1:27" x14ac:dyDescent="0.25">
      <c r="A19" s="8">
        <f t="shared" si="3"/>
        <v>10</v>
      </c>
      <c r="E19" s="63">
        <f>SUM(E10:E18)</f>
        <v>49882066.480000004</v>
      </c>
      <c r="F19" s="63">
        <f t="shared" ref="F19:X19" si="4">SUM(F10:F18)</f>
        <v>9342288.7801857889</v>
      </c>
      <c r="G19" s="63">
        <f t="shared" si="4"/>
        <v>8172036.7395536471</v>
      </c>
      <c r="H19" s="63">
        <f t="shared" si="4"/>
        <v>6045553.4901359482</v>
      </c>
      <c r="I19" s="63">
        <f t="shared" si="4"/>
        <v>2408471.8205991611</v>
      </c>
      <c r="J19" s="63">
        <f t="shared" si="4"/>
        <v>5161020.1406089002</v>
      </c>
      <c r="K19" s="63">
        <f t="shared" si="4"/>
        <v>14344853.620801972</v>
      </c>
      <c r="L19" s="63">
        <f t="shared" si="4"/>
        <v>1088968.7922948892</v>
      </c>
      <c r="M19" s="63">
        <f t="shared" si="4"/>
        <v>3300453.8357499046</v>
      </c>
      <c r="N19" s="63">
        <f t="shared" si="4"/>
        <v>0</v>
      </c>
      <c r="O19" s="63">
        <f t="shared" si="4"/>
        <v>3573.0188918473054</v>
      </c>
      <c r="P19" s="63">
        <f t="shared" si="4"/>
        <v>14846.241177941063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AA19" s="3">
        <f t="shared" si="2"/>
        <v>0</v>
      </c>
    </row>
    <row r="20" spans="1:27" x14ac:dyDescent="0.25">
      <c r="A20" s="8"/>
    </row>
    <row r="21" spans="1:27" x14ac:dyDescent="0.25">
      <c r="A21" s="8"/>
      <c r="B21" s="3" t="s">
        <v>429</v>
      </c>
    </row>
    <row r="22" spans="1:27" x14ac:dyDescent="0.25">
      <c r="A22" s="8">
        <f>+A19+1</f>
        <v>11</v>
      </c>
      <c r="B22" s="3" t="str">
        <f>B10</f>
        <v xml:space="preserve">    Consumer</v>
      </c>
      <c r="C22" s="34" t="s">
        <v>373</v>
      </c>
      <c r="E22" s="63">
        <f>'Class Expense - Elec'!$G$30+'Class Expense - PRP'!$G$30+'Class Expense - Elec'!$G$37+'Class Expense - PRP'!$G$37</f>
        <v>0</v>
      </c>
      <c r="F22" s="63">
        <f t="shared" ref="F22:O30" si="5">IFERROR($E22*VLOOKUP($C22,ALLOCATORS,F$1,FALSE),0)</f>
        <v>0</v>
      </c>
      <c r="G22" s="63">
        <f t="shared" si="5"/>
        <v>0</v>
      </c>
      <c r="H22" s="63">
        <f t="shared" si="5"/>
        <v>0</v>
      </c>
      <c r="I22" s="63">
        <f t="shared" si="5"/>
        <v>0</v>
      </c>
      <c r="J22" s="63">
        <f t="shared" si="5"/>
        <v>0</v>
      </c>
      <c r="K22" s="63">
        <f t="shared" si="5"/>
        <v>0</v>
      </c>
      <c r="L22" s="63">
        <f t="shared" si="5"/>
        <v>0</v>
      </c>
      <c r="M22" s="63">
        <f t="shared" si="5"/>
        <v>0</v>
      </c>
      <c r="N22" s="63">
        <f t="shared" si="5"/>
        <v>0</v>
      </c>
      <c r="O22" s="63">
        <f t="shared" si="5"/>
        <v>0</v>
      </c>
      <c r="P22" s="63">
        <f t="shared" ref="P22:X30" si="6">IFERROR($E22*VLOOKUP($C22,ALLOCATORS,P$1,FALSE),0)</f>
        <v>0</v>
      </c>
      <c r="Q22" s="63">
        <f t="shared" si="6"/>
        <v>0</v>
      </c>
      <c r="R22" s="63">
        <f t="shared" si="6"/>
        <v>0</v>
      </c>
      <c r="S22" s="63">
        <f t="shared" si="6"/>
        <v>0</v>
      </c>
      <c r="T22" s="63">
        <f t="shared" si="6"/>
        <v>0</v>
      </c>
      <c r="U22" s="63">
        <f t="shared" si="6"/>
        <v>0</v>
      </c>
      <c r="V22" s="63">
        <f t="shared" si="6"/>
        <v>0</v>
      </c>
      <c r="W22" s="63">
        <f t="shared" si="6"/>
        <v>0</v>
      </c>
      <c r="X22" s="63">
        <f t="shared" si="6"/>
        <v>0</v>
      </c>
      <c r="AA22" s="3">
        <f t="shared" ref="AA22:AA31" si="7">IF(ROUND(SUM(F22:X22)-E22,0)=0,0,1)</f>
        <v>0</v>
      </c>
    </row>
    <row r="23" spans="1:27" x14ac:dyDescent="0.25">
      <c r="A23" s="8">
        <f>+A22+1</f>
        <v>12</v>
      </c>
      <c r="B23" s="3" t="str">
        <f t="shared" ref="B23:B30" si="8">B11</f>
        <v xml:space="preserve">    Demand</v>
      </c>
      <c r="C23" s="34" t="s">
        <v>535</v>
      </c>
      <c r="E23" s="63">
        <f>'Class Expense - Elec'!$H$30+'Class Expense - PRP'!$H$30+'Class Expense - Elec'!$H$37+'Class Expense - PRP'!$H$37</f>
        <v>0</v>
      </c>
      <c r="F23" s="63">
        <f t="shared" si="5"/>
        <v>0</v>
      </c>
      <c r="G23" s="63">
        <f t="shared" si="5"/>
        <v>0</v>
      </c>
      <c r="H23" s="63">
        <f t="shared" si="5"/>
        <v>0</v>
      </c>
      <c r="I23" s="63">
        <f t="shared" si="5"/>
        <v>0</v>
      </c>
      <c r="J23" s="63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6"/>
        <v>0</v>
      </c>
      <c r="Q23" s="63">
        <f t="shared" si="6"/>
        <v>0</v>
      </c>
      <c r="R23" s="63">
        <f t="shared" si="6"/>
        <v>0</v>
      </c>
      <c r="S23" s="63">
        <f t="shared" si="6"/>
        <v>0</v>
      </c>
      <c r="T23" s="63">
        <f t="shared" si="6"/>
        <v>0</v>
      </c>
      <c r="U23" s="63">
        <f t="shared" si="6"/>
        <v>0</v>
      </c>
      <c r="V23" s="63">
        <f t="shared" si="6"/>
        <v>0</v>
      </c>
      <c r="W23" s="63">
        <f t="shared" si="6"/>
        <v>0</v>
      </c>
      <c r="X23" s="63">
        <f t="shared" si="6"/>
        <v>0</v>
      </c>
      <c r="AA23" s="3">
        <f t="shared" si="7"/>
        <v>0</v>
      </c>
    </row>
    <row r="24" spans="1:27" x14ac:dyDescent="0.25">
      <c r="A24" s="8">
        <f t="shared" ref="A24:A31" si="9">+A23+1</f>
        <v>13</v>
      </c>
      <c r="B24" s="3" t="str">
        <f t="shared" si="8"/>
        <v xml:space="preserve">    Energy</v>
      </c>
      <c r="C24" s="34" t="s">
        <v>369</v>
      </c>
      <c r="E24" s="63">
        <f>'Class Expense - Elec'!$I$30+'Class Expense - PRP'!$I$30+'Class Expense - Elec'!$I$37+'Class Expense - PRP'!$I$37</f>
        <v>0</v>
      </c>
      <c r="F24" s="63">
        <f t="shared" si="5"/>
        <v>0</v>
      </c>
      <c r="G24" s="63">
        <f t="shared" si="5"/>
        <v>0</v>
      </c>
      <c r="H24" s="63">
        <f t="shared" si="5"/>
        <v>0</v>
      </c>
      <c r="I24" s="63">
        <f t="shared" si="5"/>
        <v>0</v>
      </c>
      <c r="J24" s="63">
        <f t="shared" si="5"/>
        <v>0</v>
      </c>
      <c r="K24" s="63">
        <f t="shared" si="5"/>
        <v>0</v>
      </c>
      <c r="L24" s="63">
        <f t="shared" si="5"/>
        <v>0</v>
      </c>
      <c r="M24" s="63">
        <f t="shared" si="5"/>
        <v>0</v>
      </c>
      <c r="N24" s="63">
        <f t="shared" si="5"/>
        <v>0</v>
      </c>
      <c r="O24" s="63">
        <f t="shared" si="5"/>
        <v>0</v>
      </c>
      <c r="P24" s="63">
        <f t="shared" si="6"/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3">
        <f t="shared" si="6"/>
        <v>0</v>
      </c>
      <c r="W24" s="63">
        <f t="shared" si="6"/>
        <v>0</v>
      </c>
      <c r="X24" s="63">
        <f t="shared" si="6"/>
        <v>0</v>
      </c>
      <c r="AA24" s="3">
        <f t="shared" si="7"/>
        <v>0</v>
      </c>
    </row>
    <row r="25" spans="1:27" x14ac:dyDescent="0.25">
      <c r="A25" s="8">
        <f t="shared" si="9"/>
        <v>14</v>
      </c>
      <c r="B25" s="3" t="str">
        <f t="shared" si="8"/>
        <v xml:space="preserve">    Revenue</v>
      </c>
      <c r="C25" s="34" t="s">
        <v>91</v>
      </c>
      <c r="E25" s="63">
        <f>'Class Expense - Elec'!$J$30+'Class Expense - PRP'!$J$30+'Class Expense - Elec'!$J$37+'Class Expense - PRP'!$J$37</f>
        <v>0</v>
      </c>
      <c r="F25" s="63">
        <f t="shared" si="5"/>
        <v>0</v>
      </c>
      <c r="G25" s="63">
        <f t="shared" si="5"/>
        <v>0</v>
      </c>
      <c r="H25" s="63">
        <f t="shared" si="5"/>
        <v>0</v>
      </c>
      <c r="I25" s="63">
        <f t="shared" si="5"/>
        <v>0</v>
      </c>
      <c r="J25" s="63">
        <f t="shared" si="5"/>
        <v>0</v>
      </c>
      <c r="K25" s="63">
        <f t="shared" si="5"/>
        <v>0</v>
      </c>
      <c r="L25" s="63">
        <f t="shared" si="5"/>
        <v>0</v>
      </c>
      <c r="M25" s="63">
        <f t="shared" si="5"/>
        <v>0</v>
      </c>
      <c r="N25" s="63">
        <f t="shared" si="5"/>
        <v>0</v>
      </c>
      <c r="O25" s="63">
        <f t="shared" si="5"/>
        <v>0</v>
      </c>
      <c r="P25" s="63">
        <f t="shared" si="6"/>
        <v>0</v>
      </c>
      <c r="Q25" s="63">
        <f t="shared" si="6"/>
        <v>0</v>
      </c>
      <c r="R25" s="63">
        <f t="shared" si="6"/>
        <v>0</v>
      </c>
      <c r="S25" s="63">
        <f t="shared" si="6"/>
        <v>0</v>
      </c>
      <c r="T25" s="63">
        <f t="shared" si="6"/>
        <v>0</v>
      </c>
      <c r="U25" s="63">
        <f t="shared" si="6"/>
        <v>0</v>
      </c>
      <c r="V25" s="63">
        <f t="shared" si="6"/>
        <v>0</v>
      </c>
      <c r="W25" s="63">
        <f t="shared" si="6"/>
        <v>0</v>
      </c>
      <c r="X25" s="63">
        <f t="shared" si="6"/>
        <v>0</v>
      </c>
      <c r="AA25" s="3">
        <f t="shared" si="7"/>
        <v>0</v>
      </c>
    </row>
    <row r="26" spans="1:27" x14ac:dyDescent="0.25">
      <c r="A26" s="8">
        <f t="shared" si="9"/>
        <v>15</v>
      </c>
      <c r="B26" s="3" t="str">
        <f t="shared" si="8"/>
        <v xml:space="preserve">    Lights</v>
      </c>
      <c r="C26" s="34" t="s">
        <v>577</v>
      </c>
      <c r="E26" s="63">
        <f>'Class Expense - Elec'!$K$30+'Class Expense - PRP'!$K$30+'Class Expense - Elec'!$K$37+'Class Expense - PRP'!$K$37</f>
        <v>0</v>
      </c>
      <c r="F26" s="63">
        <f t="shared" si="5"/>
        <v>0</v>
      </c>
      <c r="G26" s="63">
        <f t="shared" si="5"/>
        <v>0</v>
      </c>
      <c r="H26" s="63">
        <f t="shared" si="5"/>
        <v>0</v>
      </c>
      <c r="I26" s="63">
        <f t="shared" si="5"/>
        <v>0</v>
      </c>
      <c r="J26" s="63">
        <f t="shared" si="5"/>
        <v>0</v>
      </c>
      <c r="K26" s="63">
        <f t="shared" si="5"/>
        <v>0</v>
      </c>
      <c r="L26" s="63">
        <f t="shared" si="5"/>
        <v>0</v>
      </c>
      <c r="M26" s="63">
        <f t="shared" si="5"/>
        <v>0</v>
      </c>
      <c r="N26" s="63">
        <f t="shared" si="5"/>
        <v>0</v>
      </c>
      <c r="O26" s="63">
        <f t="shared" si="5"/>
        <v>0</v>
      </c>
      <c r="P26" s="63">
        <f t="shared" si="6"/>
        <v>0</v>
      </c>
      <c r="Q26" s="63">
        <f t="shared" si="6"/>
        <v>0</v>
      </c>
      <c r="R26" s="63">
        <f t="shared" si="6"/>
        <v>0</v>
      </c>
      <c r="S26" s="63">
        <f t="shared" si="6"/>
        <v>0</v>
      </c>
      <c r="T26" s="63">
        <f t="shared" si="6"/>
        <v>0</v>
      </c>
      <c r="U26" s="63">
        <f t="shared" si="6"/>
        <v>0</v>
      </c>
      <c r="V26" s="63">
        <f t="shared" si="6"/>
        <v>0</v>
      </c>
      <c r="W26" s="63">
        <f t="shared" si="6"/>
        <v>0</v>
      </c>
      <c r="X26" s="63">
        <f t="shared" si="6"/>
        <v>0</v>
      </c>
      <c r="AA26" s="3">
        <f t="shared" si="7"/>
        <v>0</v>
      </c>
    </row>
    <row r="27" spans="1:27" x14ac:dyDescent="0.25">
      <c r="A27" s="8">
        <f t="shared" si="9"/>
        <v>16</v>
      </c>
      <c r="B27" s="3" t="str">
        <f t="shared" si="8"/>
        <v xml:space="preserve">    na</v>
      </c>
      <c r="C27" s="34" t="s">
        <v>373</v>
      </c>
      <c r="E27" s="63">
        <f>'Class Expense - Elec'!$L$30+'Class Expense - PRP'!$L$30+'Class Expense - Elec'!$L$37+'Class Expense - PRP'!$L$37</f>
        <v>0</v>
      </c>
      <c r="F27" s="63">
        <f t="shared" si="5"/>
        <v>0</v>
      </c>
      <c r="G27" s="63">
        <f t="shared" si="5"/>
        <v>0</v>
      </c>
      <c r="H27" s="63">
        <f t="shared" si="5"/>
        <v>0</v>
      </c>
      <c r="I27" s="63">
        <f t="shared" si="5"/>
        <v>0</v>
      </c>
      <c r="J27" s="63">
        <f t="shared" si="5"/>
        <v>0</v>
      </c>
      <c r="K27" s="63">
        <f t="shared" si="5"/>
        <v>0</v>
      </c>
      <c r="L27" s="63">
        <f t="shared" si="5"/>
        <v>0</v>
      </c>
      <c r="M27" s="63">
        <f t="shared" si="5"/>
        <v>0</v>
      </c>
      <c r="N27" s="63">
        <f t="shared" si="5"/>
        <v>0</v>
      </c>
      <c r="O27" s="63">
        <f t="shared" si="5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AA27" s="3">
        <f t="shared" si="7"/>
        <v>0</v>
      </c>
    </row>
    <row r="28" spans="1:27" x14ac:dyDescent="0.25">
      <c r="A28" s="8">
        <f t="shared" si="9"/>
        <v>17</v>
      </c>
      <c r="B28" s="3" t="str">
        <f t="shared" si="8"/>
        <v xml:space="preserve">    na</v>
      </c>
      <c r="C28" s="34" t="s">
        <v>373</v>
      </c>
      <c r="E28" s="63">
        <f>'Class Expense - Elec'!$M$30+'Class Expense - PRP'!$M$30+'Class Expense - Elec'!$M$37+'Class Expense - PRP'!$M$37</f>
        <v>0</v>
      </c>
      <c r="F28" s="63">
        <f t="shared" si="5"/>
        <v>0</v>
      </c>
      <c r="G28" s="63">
        <f t="shared" si="5"/>
        <v>0</v>
      </c>
      <c r="H28" s="63">
        <f t="shared" si="5"/>
        <v>0</v>
      </c>
      <c r="I28" s="63">
        <f t="shared" si="5"/>
        <v>0</v>
      </c>
      <c r="J28" s="63">
        <f t="shared" si="5"/>
        <v>0</v>
      </c>
      <c r="K28" s="63">
        <f t="shared" si="5"/>
        <v>0</v>
      </c>
      <c r="L28" s="63">
        <f t="shared" si="5"/>
        <v>0</v>
      </c>
      <c r="M28" s="63">
        <f t="shared" si="5"/>
        <v>0</v>
      </c>
      <c r="N28" s="63">
        <f t="shared" si="5"/>
        <v>0</v>
      </c>
      <c r="O28" s="63">
        <f t="shared" si="5"/>
        <v>0</v>
      </c>
      <c r="P28" s="63">
        <f t="shared" si="6"/>
        <v>0</v>
      </c>
      <c r="Q28" s="63">
        <f t="shared" si="6"/>
        <v>0</v>
      </c>
      <c r="R28" s="63">
        <f t="shared" si="6"/>
        <v>0</v>
      </c>
      <c r="S28" s="63">
        <f t="shared" si="6"/>
        <v>0</v>
      </c>
      <c r="T28" s="63">
        <f t="shared" si="6"/>
        <v>0</v>
      </c>
      <c r="U28" s="63">
        <f t="shared" si="6"/>
        <v>0</v>
      </c>
      <c r="V28" s="63">
        <f t="shared" si="6"/>
        <v>0</v>
      </c>
      <c r="W28" s="63">
        <f t="shared" si="6"/>
        <v>0</v>
      </c>
      <c r="X28" s="63">
        <f t="shared" si="6"/>
        <v>0</v>
      </c>
      <c r="AA28" s="3">
        <f t="shared" si="7"/>
        <v>0</v>
      </c>
    </row>
    <row r="29" spans="1:27" x14ac:dyDescent="0.25">
      <c r="A29" s="8">
        <f t="shared" si="9"/>
        <v>18</v>
      </c>
      <c r="B29" s="3" t="str">
        <f t="shared" si="8"/>
        <v xml:space="preserve">    na</v>
      </c>
      <c r="C29" s="34" t="s">
        <v>373</v>
      </c>
      <c r="E29" s="63">
        <f>'Class Expense - Elec'!$N$30+'Class Expense - PRP'!$N$30+'Class Expense - Elec'!$N$37+'Class Expense - PRP'!$N$37</f>
        <v>0</v>
      </c>
      <c r="F29" s="63">
        <f t="shared" si="5"/>
        <v>0</v>
      </c>
      <c r="G29" s="63">
        <f t="shared" si="5"/>
        <v>0</v>
      </c>
      <c r="H29" s="63">
        <f t="shared" si="5"/>
        <v>0</v>
      </c>
      <c r="I29" s="63">
        <f t="shared" si="5"/>
        <v>0</v>
      </c>
      <c r="J29" s="63">
        <f t="shared" si="5"/>
        <v>0</v>
      </c>
      <c r="K29" s="63">
        <f t="shared" si="5"/>
        <v>0</v>
      </c>
      <c r="L29" s="63">
        <f t="shared" si="5"/>
        <v>0</v>
      </c>
      <c r="M29" s="63">
        <f t="shared" si="5"/>
        <v>0</v>
      </c>
      <c r="N29" s="63">
        <f t="shared" si="5"/>
        <v>0</v>
      </c>
      <c r="O29" s="63">
        <f t="shared" si="5"/>
        <v>0</v>
      </c>
      <c r="P29" s="63">
        <f t="shared" si="6"/>
        <v>0</v>
      </c>
      <c r="Q29" s="63">
        <f t="shared" si="6"/>
        <v>0</v>
      </c>
      <c r="R29" s="63">
        <f t="shared" si="6"/>
        <v>0</v>
      </c>
      <c r="S29" s="63">
        <f t="shared" si="6"/>
        <v>0</v>
      </c>
      <c r="T29" s="63">
        <f t="shared" si="6"/>
        <v>0</v>
      </c>
      <c r="U29" s="63">
        <f t="shared" si="6"/>
        <v>0</v>
      </c>
      <c r="V29" s="63">
        <f t="shared" si="6"/>
        <v>0</v>
      </c>
      <c r="W29" s="63">
        <f t="shared" si="6"/>
        <v>0</v>
      </c>
      <c r="X29" s="63">
        <f t="shared" si="6"/>
        <v>0</v>
      </c>
      <c r="AA29" s="3">
        <f t="shared" si="7"/>
        <v>0</v>
      </c>
    </row>
    <row r="30" spans="1:27" x14ac:dyDescent="0.25">
      <c r="A30" s="8">
        <f t="shared" si="9"/>
        <v>19</v>
      </c>
      <c r="B30" s="3" t="str">
        <f t="shared" si="8"/>
        <v xml:space="preserve">    na</v>
      </c>
      <c r="C30" s="34" t="s">
        <v>373</v>
      </c>
      <c r="E30" s="69">
        <f>'Class Expense - Elec'!$O$30+'Class Expense - PRP'!$O$30+'Class Expense - Elec'!$O$37+'Class Expense - PRP'!$O$37</f>
        <v>0</v>
      </c>
      <c r="F30" s="69">
        <f t="shared" si="5"/>
        <v>0</v>
      </c>
      <c r="G30" s="69">
        <f t="shared" si="5"/>
        <v>0</v>
      </c>
      <c r="H30" s="69">
        <f t="shared" si="5"/>
        <v>0</v>
      </c>
      <c r="I30" s="69">
        <f t="shared" si="5"/>
        <v>0</v>
      </c>
      <c r="J30" s="69">
        <f t="shared" si="5"/>
        <v>0</v>
      </c>
      <c r="K30" s="69">
        <f t="shared" si="5"/>
        <v>0</v>
      </c>
      <c r="L30" s="69">
        <f t="shared" si="5"/>
        <v>0</v>
      </c>
      <c r="M30" s="69">
        <f t="shared" si="5"/>
        <v>0</v>
      </c>
      <c r="N30" s="69">
        <f t="shared" si="5"/>
        <v>0</v>
      </c>
      <c r="O30" s="69">
        <f t="shared" si="5"/>
        <v>0</v>
      </c>
      <c r="P30" s="69">
        <f t="shared" si="6"/>
        <v>0</v>
      </c>
      <c r="Q30" s="69">
        <f t="shared" si="6"/>
        <v>0</v>
      </c>
      <c r="R30" s="69">
        <f t="shared" si="6"/>
        <v>0</v>
      </c>
      <c r="S30" s="69">
        <f t="shared" si="6"/>
        <v>0</v>
      </c>
      <c r="T30" s="69">
        <f t="shared" si="6"/>
        <v>0</v>
      </c>
      <c r="U30" s="69">
        <f t="shared" si="6"/>
        <v>0</v>
      </c>
      <c r="V30" s="69">
        <f t="shared" si="6"/>
        <v>0</v>
      </c>
      <c r="W30" s="69">
        <f t="shared" si="6"/>
        <v>0</v>
      </c>
      <c r="X30" s="69">
        <f t="shared" si="6"/>
        <v>0</v>
      </c>
      <c r="AA30" s="3">
        <f t="shared" si="7"/>
        <v>0</v>
      </c>
    </row>
    <row r="31" spans="1:27" x14ac:dyDescent="0.25">
      <c r="A31" s="8">
        <f t="shared" si="9"/>
        <v>20</v>
      </c>
      <c r="E31" s="63">
        <f>SUM(E22:E30)</f>
        <v>0</v>
      </c>
      <c r="F31" s="63">
        <f t="shared" ref="F31:X31" si="10">SUM(F22:F30)</f>
        <v>0</v>
      </c>
      <c r="G31" s="63">
        <f t="shared" si="10"/>
        <v>0</v>
      </c>
      <c r="H31" s="63">
        <f t="shared" si="10"/>
        <v>0</v>
      </c>
      <c r="I31" s="63">
        <f t="shared" si="10"/>
        <v>0</v>
      </c>
      <c r="J31" s="63">
        <f t="shared" si="10"/>
        <v>0</v>
      </c>
      <c r="K31" s="63">
        <f t="shared" si="10"/>
        <v>0</v>
      </c>
      <c r="L31" s="63">
        <f t="shared" si="10"/>
        <v>0</v>
      </c>
      <c r="M31" s="63">
        <f t="shared" si="10"/>
        <v>0</v>
      </c>
      <c r="N31" s="63">
        <f t="shared" si="10"/>
        <v>0</v>
      </c>
      <c r="O31" s="63">
        <f t="shared" si="10"/>
        <v>0</v>
      </c>
      <c r="P31" s="63">
        <f t="shared" si="10"/>
        <v>0</v>
      </c>
      <c r="Q31" s="63">
        <f t="shared" si="10"/>
        <v>0</v>
      </c>
      <c r="R31" s="63">
        <f t="shared" si="10"/>
        <v>0</v>
      </c>
      <c r="S31" s="63">
        <f t="shared" si="10"/>
        <v>0</v>
      </c>
      <c r="T31" s="63">
        <f t="shared" si="10"/>
        <v>0</v>
      </c>
      <c r="U31" s="63">
        <f t="shared" si="10"/>
        <v>0</v>
      </c>
      <c r="V31" s="63">
        <f t="shared" si="10"/>
        <v>0</v>
      </c>
      <c r="W31" s="63">
        <f t="shared" si="10"/>
        <v>0</v>
      </c>
      <c r="X31" s="63">
        <f t="shared" si="10"/>
        <v>0</v>
      </c>
      <c r="AA31" s="3">
        <f t="shared" si="7"/>
        <v>0</v>
      </c>
    </row>
    <row r="32" spans="1:27" x14ac:dyDescent="0.25">
      <c r="A32" s="8"/>
    </row>
    <row r="33" spans="1:27" x14ac:dyDescent="0.25">
      <c r="A33" s="8"/>
      <c r="B33" s="3" t="s">
        <v>430</v>
      </c>
    </row>
    <row r="34" spans="1:27" x14ac:dyDescent="0.25">
      <c r="A34" s="8">
        <f>+A31+1</f>
        <v>21</v>
      </c>
      <c r="B34" s="3" t="str">
        <f>B22</f>
        <v xml:space="preserve">    Consumer</v>
      </c>
      <c r="C34" s="34" t="s">
        <v>373</v>
      </c>
      <c r="E34" s="63">
        <f>'Class Expense - Elec'!$G$40+'Class Expense - PRP'!$G$40</f>
        <v>0</v>
      </c>
      <c r="F34" s="63">
        <f t="shared" ref="F34:O42" si="11">IFERROR($E34*VLOOKUP($C34,ALLOCATORS,F$1,FALSE),0)</f>
        <v>0</v>
      </c>
      <c r="G34" s="63">
        <f t="shared" si="11"/>
        <v>0</v>
      </c>
      <c r="H34" s="63">
        <f t="shared" si="11"/>
        <v>0</v>
      </c>
      <c r="I34" s="63">
        <f t="shared" si="11"/>
        <v>0</v>
      </c>
      <c r="J34" s="63">
        <f t="shared" si="11"/>
        <v>0</v>
      </c>
      <c r="K34" s="63">
        <f t="shared" si="11"/>
        <v>0</v>
      </c>
      <c r="L34" s="63">
        <f t="shared" si="11"/>
        <v>0</v>
      </c>
      <c r="M34" s="63">
        <f t="shared" si="11"/>
        <v>0</v>
      </c>
      <c r="N34" s="63">
        <f t="shared" si="11"/>
        <v>0</v>
      </c>
      <c r="O34" s="63">
        <f t="shared" si="11"/>
        <v>0</v>
      </c>
      <c r="P34" s="63">
        <f t="shared" ref="P34:X42" si="12">IFERROR($E34*VLOOKUP($C34,ALLOCATORS,P$1,FALSE),0)</f>
        <v>0</v>
      </c>
      <c r="Q34" s="63">
        <f t="shared" si="12"/>
        <v>0</v>
      </c>
      <c r="R34" s="63">
        <f t="shared" si="12"/>
        <v>0</v>
      </c>
      <c r="S34" s="63">
        <f t="shared" si="12"/>
        <v>0</v>
      </c>
      <c r="T34" s="63">
        <f t="shared" si="12"/>
        <v>0</v>
      </c>
      <c r="U34" s="63">
        <f t="shared" si="12"/>
        <v>0</v>
      </c>
      <c r="V34" s="63">
        <f t="shared" si="12"/>
        <v>0</v>
      </c>
      <c r="W34" s="63">
        <f t="shared" si="12"/>
        <v>0</v>
      </c>
      <c r="X34" s="63">
        <f t="shared" si="12"/>
        <v>0</v>
      </c>
      <c r="AA34" s="3">
        <f t="shared" ref="AA34:AA43" si="13">IF(ROUND(SUM(F34:X34)-E34,0)=0,0,1)</f>
        <v>0</v>
      </c>
    </row>
    <row r="35" spans="1:27" x14ac:dyDescent="0.25">
      <c r="A35" s="8">
        <f>+A34+1</f>
        <v>22</v>
      </c>
      <c r="B35" s="3" t="str">
        <f t="shared" ref="B35:B42" si="14">B23</f>
        <v xml:space="preserve">    Demand</v>
      </c>
      <c r="C35" s="34" t="s">
        <v>533</v>
      </c>
      <c r="E35" s="63">
        <f>'Class Expense - Elec'!$H$40+'Class Expense - PRP'!$H$40</f>
        <v>0</v>
      </c>
      <c r="F35" s="63">
        <f t="shared" si="11"/>
        <v>0</v>
      </c>
      <c r="G35" s="63">
        <f t="shared" si="11"/>
        <v>0</v>
      </c>
      <c r="H35" s="63">
        <f t="shared" si="11"/>
        <v>0</v>
      </c>
      <c r="I35" s="63">
        <f t="shared" si="11"/>
        <v>0</v>
      </c>
      <c r="J35" s="63">
        <f t="shared" si="11"/>
        <v>0</v>
      </c>
      <c r="K35" s="63">
        <f t="shared" si="11"/>
        <v>0</v>
      </c>
      <c r="L35" s="63">
        <f t="shared" si="11"/>
        <v>0</v>
      </c>
      <c r="M35" s="63">
        <f t="shared" si="11"/>
        <v>0</v>
      </c>
      <c r="N35" s="63">
        <f t="shared" si="11"/>
        <v>0</v>
      </c>
      <c r="O35" s="63">
        <f t="shared" si="11"/>
        <v>0</v>
      </c>
      <c r="P35" s="63">
        <f t="shared" si="12"/>
        <v>0</v>
      </c>
      <c r="Q35" s="63">
        <f t="shared" si="12"/>
        <v>0</v>
      </c>
      <c r="R35" s="63">
        <f t="shared" si="12"/>
        <v>0</v>
      </c>
      <c r="S35" s="63">
        <f t="shared" si="12"/>
        <v>0</v>
      </c>
      <c r="T35" s="63">
        <f t="shared" si="12"/>
        <v>0</v>
      </c>
      <c r="U35" s="63">
        <f t="shared" si="12"/>
        <v>0</v>
      </c>
      <c r="V35" s="63">
        <f t="shared" si="12"/>
        <v>0</v>
      </c>
      <c r="W35" s="63">
        <f t="shared" si="12"/>
        <v>0</v>
      </c>
      <c r="X35" s="63">
        <f t="shared" si="12"/>
        <v>0</v>
      </c>
      <c r="AA35" s="3">
        <f t="shared" si="13"/>
        <v>0</v>
      </c>
    </row>
    <row r="36" spans="1:27" x14ac:dyDescent="0.25">
      <c r="A36" s="8">
        <f t="shared" ref="A36:A43" si="15">+A35+1</f>
        <v>23</v>
      </c>
      <c r="B36" s="3" t="str">
        <f t="shared" si="14"/>
        <v xml:space="preserve">    Energy</v>
      </c>
      <c r="C36" s="34" t="s">
        <v>369</v>
      </c>
      <c r="E36" s="63">
        <f>'Class Expense - Elec'!$I$40+'Class Expense - PRP'!$I$40</f>
        <v>0</v>
      </c>
      <c r="F36" s="63">
        <f t="shared" si="11"/>
        <v>0</v>
      </c>
      <c r="G36" s="63">
        <f t="shared" si="11"/>
        <v>0</v>
      </c>
      <c r="H36" s="63">
        <f t="shared" si="11"/>
        <v>0</v>
      </c>
      <c r="I36" s="63">
        <f t="shared" si="11"/>
        <v>0</v>
      </c>
      <c r="J36" s="63">
        <f t="shared" si="11"/>
        <v>0</v>
      </c>
      <c r="K36" s="63">
        <f t="shared" si="11"/>
        <v>0</v>
      </c>
      <c r="L36" s="63">
        <f t="shared" si="11"/>
        <v>0</v>
      </c>
      <c r="M36" s="63">
        <f t="shared" si="11"/>
        <v>0</v>
      </c>
      <c r="N36" s="63">
        <f t="shared" si="11"/>
        <v>0</v>
      </c>
      <c r="O36" s="63">
        <f t="shared" si="11"/>
        <v>0</v>
      </c>
      <c r="P36" s="63">
        <f t="shared" si="12"/>
        <v>0</v>
      </c>
      <c r="Q36" s="63">
        <f t="shared" si="12"/>
        <v>0</v>
      </c>
      <c r="R36" s="63">
        <f t="shared" si="12"/>
        <v>0</v>
      </c>
      <c r="S36" s="63">
        <f t="shared" si="12"/>
        <v>0</v>
      </c>
      <c r="T36" s="63">
        <f t="shared" si="12"/>
        <v>0</v>
      </c>
      <c r="U36" s="63">
        <f t="shared" si="12"/>
        <v>0</v>
      </c>
      <c r="V36" s="63">
        <f t="shared" si="12"/>
        <v>0</v>
      </c>
      <c r="W36" s="63">
        <f t="shared" si="12"/>
        <v>0</v>
      </c>
      <c r="X36" s="63">
        <f t="shared" si="12"/>
        <v>0</v>
      </c>
      <c r="AA36" s="3">
        <f t="shared" si="13"/>
        <v>0</v>
      </c>
    </row>
    <row r="37" spans="1:27" x14ac:dyDescent="0.25">
      <c r="A37" s="8">
        <f t="shared" si="15"/>
        <v>24</v>
      </c>
      <c r="B37" s="3" t="str">
        <f t="shared" si="14"/>
        <v xml:space="preserve">    Revenue</v>
      </c>
      <c r="C37" s="34" t="s">
        <v>91</v>
      </c>
      <c r="E37" s="63">
        <f>'Class Expense - Elec'!$J$40+'Class Expense - PRP'!$J$40</f>
        <v>0</v>
      </c>
      <c r="F37" s="63">
        <f t="shared" si="11"/>
        <v>0</v>
      </c>
      <c r="G37" s="63">
        <f t="shared" si="11"/>
        <v>0</v>
      </c>
      <c r="H37" s="63">
        <f t="shared" si="11"/>
        <v>0</v>
      </c>
      <c r="I37" s="63">
        <f t="shared" si="11"/>
        <v>0</v>
      </c>
      <c r="J37" s="63">
        <f t="shared" si="11"/>
        <v>0</v>
      </c>
      <c r="K37" s="63">
        <f t="shared" si="11"/>
        <v>0</v>
      </c>
      <c r="L37" s="63">
        <f t="shared" si="11"/>
        <v>0</v>
      </c>
      <c r="M37" s="63">
        <f t="shared" si="11"/>
        <v>0</v>
      </c>
      <c r="N37" s="63">
        <f t="shared" si="11"/>
        <v>0</v>
      </c>
      <c r="O37" s="63">
        <f t="shared" si="11"/>
        <v>0</v>
      </c>
      <c r="P37" s="63">
        <f t="shared" si="12"/>
        <v>0</v>
      </c>
      <c r="Q37" s="63">
        <f t="shared" si="12"/>
        <v>0</v>
      </c>
      <c r="R37" s="63">
        <f t="shared" si="12"/>
        <v>0</v>
      </c>
      <c r="S37" s="63">
        <f t="shared" si="12"/>
        <v>0</v>
      </c>
      <c r="T37" s="63">
        <f t="shared" si="12"/>
        <v>0</v>
      </c>
      <c r="U37" s="63">
        <f t="shared" si="12"/>
        <v>0</v>
      </c>
      <c r="V37" s="63">
        <f t="shared" si="12"/>
        <v>0</v>
      </c>
      <c r="W37" s="63">
        <f t="shared" si="12"/>
        <v>0</v>
      </c>
      <c r="X37" s="63">
        <f t="shared" si="12"/>
        <v>0</v>
      </c>
      <c r="AA37" s="3">
        <f t="shared" si="13"/>
        <v>0</v>
      </c>
    </row>
    <row r="38" spans="1:27" x14ac:dyDescent="0.25">
      <c r="A38" s="8">
        <f t="shared" si="15"/>
        <v>25</v>
      </c>
      <c r="B38" s="3" t="str">
        <f t="shared" si="14"/>
        <v xml:space="preserve">    Lights</v>
      </c>
      <c r="C38" s="34" t="s">
        <v>577</v>
      </c>
      <c r="E38" s="63">
        <f>'Class Expense - Elec'!$K$40+'Class Expense - PRP'!$K$40</f>
        <v>0</v>
      </c>
      <c r="F38" s="63">
        <f t="shared" si="11"/>
        <v>0</v>
      </c>
      <c r="G38" s="63">
        <f t="shared" si="11"/>
        <v>0</v>
      </c>
      <c r="H38" s="63">
        <f t="shared" si="11"/>
        <v>0</v>
      </c>
      <c r="I38" s="63">
        <f t="shared" si="11"/>
        <v>0</v>
      </c>
      <c r="J38" s="63">
        <f t="shared" si="11"/>
        <v>0</v>
      </c>
      <c r="K38" s="63">
        <f t="shared" si="11"/>
        <v>0</v>
      </c>
      <c r="L38" s="63">
        <f t="shared" si="11"/>
        <v>0</v>
      </c>
      <c r="M38" s="63">
        <f t="shared" si="11"/>
        <v>0</v>
      </c>
      <c r="N38" s="63">
        <f t="shared" si="11"/>
        <v>0</v>
      </c>
      <c r="O38" s="63">
        <f t="shared" si="11"/>
        <v>0</v>
      </c>
      <c r="P38" s="63">
        <f t="shared" si="12"/>
        <v>0</v>
      </c>
      <c r="Q38" s="63">
        <f t="shared" si="12"/>
        <v>0</v>
      </c>
      <c r="R38" s="63">
        <f t="shared" si="12"/>
        <v>0</v>
      </c>
      <c r="S38" s="63">
        <f t="shared" si="12"/>
        <v>0</v>
      </c>
      <c r="T38" s="63">
        <f t="shared" si="12"/>
        <v>0</v>
      </c>
      <c r="U38" s="63">
        <f t="shared" si="12"/>
        <v>0</v>
      </c>
      <c r="V38" s="63">
        <f t="shared" si="12"/>
        <v>0</v>
      </c>
      <c r="W38" s="63">
        <f t="shared" si="12"/>
        <v>0</v>
      </c>
      <c r="X38" s="63">
        <f t="shared" si="12"/>
        <v>0</v>
      </c>
      <c r="AA38" s="3">
        <f t="shared" si="13"/>
        <v>0</v>
      </c>
    </row>
    <row r="39" spans="1:27" x14ac:dyDescent="0.25">
      <c r="A39" s="8">
        <f t="shared" si="15"/>
        <v>26</v>
      </c>
      <c r="B39" s="3" t="str">
        <f t="shared" si="14"/>
        <v xml:space="preserve">    na</v>
      </c>
      <c r="C39" s="34" t="s">
        <v>373</v>
      </c>
      <c r="E39" s="63">
        <f>'Class Expense - Elec'!$L$40+'Class Expense - PRP'!$L$40</f>
        <v>0</v>
      </c>
      <c r="F39" s="63">
        <f t="shared" si="11"/>
        <v>0</v>
      </c>
      <c r="G39" s="63">
        <f t="shared" si="11"/>
        <v>0</v>
      </c>
      <c r="H39" s="63">
        <f t="shared" si="11"/>
        <v>0</v>
      </c>
      <c r="I39" s="63">
        <f t="shared" si="11"/>
        <v>0</v>
      </c>
      <c r="J39" s="63">
        <f t="shared" si="11"/>
        <v>0</v>
      </c>
      <c r="K39" s="63">
        <f t="shared" si="11"/>
        <v>0</v>
      </c>
      <c r="L39" s="63">
        <f t="shared" si="11"/>
        <v>0</v>
      </c>
      <c r="M39" s="63">
        <f t="shared" si="11"/>
        <v>0</v>
      </c>
      <c r="N39" s="63">
        <f t="shared" si="11"/>
        <v>0</v>
      </c>
      <c r="O39" s="63">
        <f t="shared" si="11"/>
        <v>0</v>
      </c>
      <c r="P39" s="63">
        <f t="shared" si="12"/>
        <v>0</v>
      </c>
      <c r="Q39" s="63">
        <f t="shared" si="12"/>
        <v>0</v>
      </c>
      <c r="R39" s="63">
        <f t="shared" si="12"/>
        <v>0</v>
      </c>
      <c r="S39" s="63">
        <f t="shared" si="12"/>
        <v>0</v>
      </c>
      <c r="T39" s="63">
        <f t="shared" si="12"/>
        <v>0</v>
      </c>
      <c r="U39" s="63">
        <f t="shared" si="12"/>
        <v>0</v>
      </c>
      <c r="V39" s="63">
        <f t="shared" si="12"/>
        <v>0</v>
      </c>
      <c r="W39" s="63">
        <f t="shared" si="12"/>
        <v>0</v>
      </c>
      <c r="X39" s="63">
        <f t="shared" si="12"/>
        <v>0</v>
      </c>
      <c r="AA39" s="3">
        <f t="shared" si="13"/>
        <v>0</v>
      </c>
    </row>
    <row r="40" spans="1:27" x14ac:dyDescent="0.25">
      <c r="A40" s="8">
        <f t="shared" si="15"/>
        <v>27</v>
      </c>
      <c r="B40" s="3" t="str">
        <f t="shared" si="14"/>
        <v xml:space="preserve">    na</v>
      </c>
      <c r="C40" s="34" t="s">
        <v>373</v>
      </c>
      <c r="E40" s="63">
        <f>'Class Expense - Elec'!$M$40+'Class Expense - PRP'!$M$40</f>
        <v>0</v>
      </c>
      <c r="F40" s="63">
        <f t="shared" si="11"/>
        <v>0</v>
      </c>
      <c r="G40" s="63">
        <f t="shared" si="11"/>
        <v>0</v>
      </c>
      <c r="H40" s="63">
        <f t="shared" si="11"/>
        <v>0</v>
      </c>
      <c r="I40" s="63">
        <f t="shared" si="11"/>
        <v>0</v>
      </c>
      <c r="J40" s="63">
        <f t="shared" si="11"/>
        <v>0</v>
      </c>
      <c r="K40" s="63">
        <f t="shared" si="11"/>
        <v>0</v>
      </c>
      <c r="L40" s="63">
        <f t="shared" si="11"/>
        <v>0</v>
      </c>
      <c r="M40" s="63">
        <f t="shared" si="11"/>
        <v>0</v>
      </c>
      <c r="N40" s="63">
        <f t="shared" si="11"/>
        <v>0</v>
      </c>
      <c r="O40" s="63">
        <f t="shared" si="11"/>
        <v>0</v>
      </c>
      <c r="P40" s="63">
        <f t="shared" si="12"/>
        <v>0</v>
      </c>
      <c r="Q40" s="63">
        <f t="shared" si="12"/>
        <v>0</v>
      </c>
      <c r="R40" s="63">
        <f t="shared" si="12"/>
        <v>0</v>
      </c>
      <c r="S40" s="63">
        <f t="shared" si="12"/>
        <v>0</v>
      </c>
      <c r="T40" s="63">
        <f t="shared" si="12"/>
        <v>0</v>
      </c>
      <c r="U40" s="63">
        <f t="shared" si="12"/>
        <v>0</v>
      </c>
      <c r="V40" s="63">
        <f t="shared" si="12"/>
        <v>0</v>
      </c>
      <c r="W40" s="63">
        <f t="shared" si="12"/>
        <v>0</v>
      </c>
      <c r="X40" s="63">
        <f t="shared" si="12"/>
        <v>0</v>
      </c>
      <c r="AA40" s="3">
        <f t="shared" si="13"/>
        <v>0</v>
      </c>
    </row>
    <row r="41" spans="1:27" x14ac:dyDescent="0.25">
      <c r="A41" s="8">
        <f t="shared" si="15"/>
        <v>28</v>
      </c>
      <c r="B41" s="3" t="str">
        <f t="shared" si="14"/>
        <v xml:space="preserve">    na</v>
      </c>
      <c r="C41" s="34" t="s">
        <v>373</v>
      </c>
      <c r="E41" s="63">
        <f>'Class Expense - Elec'!$N$40+'Class Expense - PRP'!$N$40</f>
        <v>0</v>
      </c>
      <c r="F41" s="63">
        <f t="shared" si="11"/>
        <v>0</v>
      </c>
      <c r="G41" s="63">
        <f t="shared" si="11"/>
        <v>0</v>
      </c>
      <c r="H41" s="63">
        <f t="shared" si="11"/>
        <v>0</v>
      </c>
      <c r="I41" s="63">
        <f t="shared" si="11"/>
        <v>0</v>
      </c>
      <c r="J41" s="63">
        <f t="shared" si="11"/>
        <v>0</v>
      </c>
      <c r="K41" s="63">
        <f t="shared" si="11"/>
        <v>0</v>
      </c>
      <c r="L41" s="63">
        <f t="shared" si="11"/>
        <v>0</v>
      </c>
      <c r="M41" s="63">
        <f t="shared" si="11"/>
        <v>0</v>
      </c>
      <c r="N41" s="63">
        <f t="shared" si="11"/>
        <v>0</v>
      </c>
      <c r="O41" s="63">
        <f t="shared" si="11"/>
        <v>0</v>
      </c>
      <c r="P41" s="63">
        <f t="shared" si="12"/>
        <v>0</v>
      </c>
      <c r="Q41" s="63">
        <f t="shared" si="12"/>
        <v>0</v>
      </c>
      <c r="R41" s="63">
        <f t="shared" si="12"/>
        <v>0</v>
      </c>
      <c r="S41" s="63">
        <f t="shared" si="12"/>
        <v>0</v>
      </c>
      <c r="T41" s="63">
        <f t="shared" si="12"/>
        <v>0</v>
      </c>
      <c r="U41" s="63">
        <f t="shared" si="12"/>
        <v>0</v>
      </c>
      <c r="V41" s="63">
        <f t="shared" si="12"/>
        <v>0</v>
      </c>
      <c r="W41" s="63">
        <f t="shared" si="12"/>
        <v>0</v>
      </c>
      <c r="X41" s="63">
        <f t="shared" si="12"/>
        <v>0</v>
      </c>
      <c r="AA41" s="3">
        <f t="shared" si="13"/>
        <v>0</v>
      </c>
    </row>
    <row r="42" spans="1:27" x14ac:dyDescent="0.25">
      <c r="A42" s="8">
        <f t="shared" si="15"/>
        <v>29</v>
      </c>
      <c r="B42" s="3" t="str">
        <f t="shared" si="14"/>
        <v xml:space="preserve">    na</v>
      </c>
      <c r="C42" s="34" t="s">
        <v>373</v>
      </c>
      <c r="E42" s="69">
        <f>'Class Expense - Elec'!$O$40+'Class Expense - PRP'!$O$40</f>
        <v>0</v>
      </c>
      <c r="F42" s="69">
        <f t="shared" si="11"/>
        <v>0</v>
      </c>
      <c r="G42" s="69">
        <f t="shared" si="11"/>
        <v>0</v>
      </c>
      <c r="H42" s="69">
        <f t="shared" si="11"/>
        <v>0</v>
      </c>
      <c r="I42" s="69">
        <f t="shared" si="11"/>
        <v>0</v>
      </c>
      <c r="J42" s="69">
        <f t="shared" si="11"/>
        <v>0</v>
      </c>
      <c r="K42" s="69">
        <f t="shared" si="11"/>
        <v>0</v>
      </c>
      <c r="L42" s="69">
        <f t="shared" si="11"/>
        <v>0</v>
      </c>
      <c r="M42" s="69">
        <f t="shared" si="11"/>
        <v>0</v>
      </c>
      <c r="N42" s="69">
        <f t="shared" si="11"/>
        <v>0</v>
      </c>
      <c r="O42" s="69">
        <f t="shared" si="11"/>
        <v>0</v>
      </c>
      <c r="P42" s="69">
        <f t="shared" si="12"/>
        <v>0</v>
      </c>
      <c r="Q42" s="69">
        <f t="shared" si="12"/>
        <v>0</v>
      </c>
      <c r="R42" s="69">
        <f t="shared" si="12"/>
        <v>0</v>
      </c>
      <c r="S42" s="69">
        <f t="shared" si="12"/>
        <v>0</v>
      </c>
      <c r="T42" s="69">
        <f t="shared" si="12"/>
        <v>0</v>
      </c>
      <c r="U42" s="69">
        <f t="shared" si="12"/>
        <v>0</v>
      </c>
      <c r="V42" s="69">
        <f t="shared" si="12"/>
        <v>0</v>
      </c>
      <c r="W42" s="69">
        <f t="shared" si="12"/>
        <v>0</v>
      </c>
      <c r="X42" s="69">
        <f t="shared" si="12"/>
        <v>0</v>
      </c>
      <c r="AA42" s="3">
        <f t="shared" si="13"/>
        <v>0</v>
      </c>
    </row>
    <row r="43" spans="1:27" x14ac:dyDescent="0.25">
      <c r="A43" s="8">
        <f t="shared" si="15"/>
        <v>30</v>
      </c>
      <c r="E43" s="63">
        <f>SUM(E34:E42)</f>
        <v>0</v>
      </c>
      <c r="F43" s="63">
        <f t="shared" ref="F43" si="16">SUM(F34:F42)</f>
        <v>0</v>
      </c>
      <c r="G43" s="63">
        <f t="shared" ref="G43" si="17">SUM(G34:G42)</f>
        <v>0</v>
      </c>
      <c r="H43" s="63">
        <f t="shared" ref="H43" si="18">SUM(H34:H42)</f>
        <v>0</v>
      </c>
      <c r="I43" s="63">
        <f t="shared" ref="I43" si="19">SUM(I34:I42)</f>
        <v>0</v>
      </c>
      <c r="J43" s="63">
        <f t="shared" ref="J43" si="20">SUM(J34:J42)</f>
        <v>0</v>
      </c>
      <c r="K43" s="63">
        <f t="shared" ref="K43" si="21">SUM(K34:K42)</f>
        <v>0</v>
      </c>
      <c r="L43" s="63">
        <f t="shared" ref="L43" si="22">SUM(L34:L42)</f>
        <v>0</v>
      </c>
      <c r="M43" s="63">
        <f t="shared" ref="M43" si="23">SUM(M34:M42)</f>
        <v>0</v>
      </c>
      <c r="N43" s="63">
        <f t="shared" ref="N43" si="24">SUM(N34:N42)</f>
        <v>0</v>
      </c>
      <c r="O43" s="63">
        <f t="shared" ref="O43" si="25">SUM(O34:O42)</f>
        <v>0</v>
      </c>
      <c r="P43" s="63">
        <f t="shared" ref="P43" si="26">SUM(P34:P42)</f>
        <v>0</v>
      </c>
      <c r="Q43" s="63">
        <f t="shared" ref="Q43" si="27">SUM(Q34:Q42)</f>
        <v>0</v>
      </c>
      <c r="R43" s="63">
        <f t="shared" ref="R43" si="28">SUM(R34:R42)</f>
        <v>0</v>
      </c>
      <c r="S43" s="63">
        <f t="shared" ref="S43" si="29">SUM(S34:S42)</f>
        <v>0</v>
      </c>
      <c r="T43" s="63">
        <f t="shared" ref="T43" si="30">SUM(T34:T42)</f>
        <v>0</v>
      </c>
      <c r="U43" s="63">
        <f t="shared" ref="U43" si="31">SUM(U34:U42)</f>
        <v>0</v>
      </c>
      <c r="V43" s="63">
        <f t="shared" ref="V43" si="32">SUM(V34:V42)</f>
        <v>0</v>
      </c>
      <c r="W43" s="63">
        <f t="shared" ref="W43" si="33">SUM(W34:W42)</f>
        <v>0</v>
      </c>
      <c r="X43" s="63">
        <f t="shared" ref="X43" si="34">SUM(X34:X42)</f>
        <v>0</v>
      </c>
      <c r="AA43" s="3">
        <f t="shared" si="13"/>
        <v>0</v>
      </c>
    </row>
    <row r="44" spans="1:27" x14ac:dyDescent="0.25">
      <c r="A44" s="8"/>
    </row>
    <row r="45" spans="1:27" x14ac:dyDescent="0.25">
      <c r="A45" s="8"/>
      <c r="B45" s="3" t="s">
        <v>431</v>
      </c>
    </row>
    <row r="46" spans="1:27" x14ac:dyDescent="0.25">
      <c r="A46" s="8">
        <f>+A43+1</f>
        <v>31</v>
      </c>
      <c r="B46" s="3" t="str">
        <f>B34</f>
        <v xml:space="preserve">    Consumer</v>
      </c>
      <c r="C46" s="34" t="s">
        <v>373</v>
      </c>
      <c r="E46" s="63">
        <f>'Class Expense - Elec'!$G$41+'Class Expense - PRP'!$G$41</f>
        <v>0</v>
      </c>
      <c r="F46" s="63">
        <f t="shared" ref="F46:O54" si="35">IFERROR($E46*VLOOKUP($C46,ALLOCATORS,F$1,FALSE),0)</f>
        <v>0</v>
      </c>
      <c r="G46" s="63">
        <f t="shared" si="35"/>
        <v>0</v>
      </c>
      <c r="H46" s="63">
        <f t="shared" si="35"/>
        <v>0</v>
      </c>
      <c r="I46" s="63">
        <f t="shared" si="35"/>
        <v>0</v>
      </c>
      <c r="J46" s="63">
        <f t="shared" si="35"/>
        <v>0</v>
      </c>
      <c r="K46" s="63">
        <f t="shared" si="35"/>
        <v>0</v>
      </c>
      <c r="L46" s="63">
        <f t="shared" si="35"/>
        <v>0</v>
      </c>
      <c r="M46" s="63">
        <f t="shared" si="35"/>
        <v>0</v>
      </c>
      <c r="N46" s="63">
        <f t="shared" si="35"/>
        <v>0</v>
      </c>
      <c r="O46" s="63">
        <f t="shared" si="35"/>
        <v>0</v>
      </c>
      <c r="P46" s="63">
        <f t="shared" ref="P46:X54" si="36">IFERROR($E46*VLOOKUP($C46,ALLOCATORS,P$1,FALSE),0)</f>
        <v>0</v>
      </c>
      <c r="Q46" s="63">
        <f t="shared" si="36"/>
        <v>0</v>
      </c>
      <c r="R46" s="63">
        <f t="shared" si="36"/>
        <v>0</v>
      </c>
      <c r="S46" s="63">
        <f t="shared" si="36"/>
        <v>0</v>
      </c>
      <c r="T46" s="63">
        <f t="shared" si="36"/>
        <v>0</v>
      </c>
      <c r="U46" s="63">
        <f t="shared" si="36"/>
        <v>0</v>
      </c>
      <c r="V46" s="63">
        <f t="shared" si="36"/>
        <v>0</v>
      </c>
      <c r="W46" s="63">
        <f t="shared" si="36"/>
        <v>0</v>
      </c>
      <c r="X46" s="63">
        <f t="shared" si="36"/>
        <v>0</v>
      </c>
      <c r="AA46" s="3">
        <f t="shared" ref="AA46:AA55" si="37">IF(ROUND(SUM(F46:X46)-E46,0)=0,0,1)</f>
        <v>0</v>
      </c>
    </row>
    <row r="47" spans="1:27" x14ac:dyDescent="0.25">
      <c r="A47" s="8">
        <f>+A46+1</f>
        <v>32</v>
      </c>
      <c r="B47" s="3" t="str">
        <f t="shared" ref="B47:B54" si="38">B35</f>
        <v xml:space="preserve">    Demand</v>
      </c>
      <c r="C47" s="34" t="s">
        <v>533</v>
      </c>
      <c r="E47" s="63">
        <f>'Class Expense - Elec'!$H$41+'Class Expense - PRP'!$H$41</f>
        <v>0</v>
      </c>
      <c r="F47" s="63">
        <f t="shared" si="35"/>
        <v>0</v>
      </c>
      <c r="G47" s="63">
        <f t="shared" si="35"/>
        <v>0</v>
      </c>
      <c r="H47" s="63">
        <f t="shared" si="35"/>
        <v>0</v>
      </c>
      <c r="I47" s="63">
        <f t="shared" si="35"/>
        <v>0</v>
      </c>
      <c r="J47" s="63">
        <f t="shared" si="35"/>
        <v>0</v>
      </c>
      <c r="K47" s="63">
        <f t="shared" si="35"/>
        <v>0</v>
      </c>
      <c r="L47" s="63">
        <f t="shared" si="35"/>
        <v>0</v>
      </c>
      <c r="M47" s="63">
        <f t="shared" si="35"/>
        <v>0</v>
      </c>
      <c r="N47" s="63">
        <f t="shared" si="35"/>
        <v>0</v>
      </c>
      <c r="O47" s="63">
        <f t="shared" si="35"/>
        <v>0</v>
      </c>
      <c r="P47" s="63">
        <f t="shared" si="36"/>
        <v>0</v>
      </c>
      <c r="Q47" s="63">
        <f t="shared" si="36"/>
        <v>0</v>
      </c>
      <c r="R47" s="63">
        <f t="shared" si="36"/>
        <v>0</v>
      </c>
      <c r="S47" s="63">
        <f t="shared" si="36"/>
        <v>0</v>
      </c>
      <c r="T47" s="63">
        <f t="shared" si="36"/>
        <v>0</v>
      </c>
      <c r="U47" s="63">
        <f t="shared" si="36"/>
        <v>0</v>
      </c>
      <c r="V47" s="63">
        <f t="shared" si="36"/>
        <v>0</v>
      </c>
      <c r="W47" s="63">
        <f t="shared" si="36"/>
        <v>0</v>
      </c>
      <c r="X47" s="63">
        <f t="shared" si="36"/>
        <v>0</v>
      </c>
      <c r="AA47" s="3">
        <f t="shared" si="37"/>
        <v>0</v>
      </c>
    </row>
    <row r="48" spans="1:27" x14ac:dyDescent="0.25">
      <c r="A48" s="8">
        <f t="shared" ref="A48:A55" si="39">+A47+1</f>
        <v>33</v>
      </c>
      <c r="B48" s="3" t="str">
        <f t="shared" si="38"/>
        <v xml:space="preserve">    Energy</v>
      </c>
      <c r="C48" s="34" t="s">
        <v>369</v>
      </c>
      <c r="E48" s="63">
        <f>'Class Expense - Elec'!$I$41+'Class Expense - PRP'!$I$41</f>
        <v>0</v>
      </c>
      <c r="F48" s="63">
        <f t="shared" si="35"/>
        <v>0</v>
      </c>
      <c r="G48" s="63">
        <f t="shared" si="35"/>
        <v>0</v>
      </c>
      <c r="H48" s="63">
        <f t="shared" si="35"/>
        <v>0</v>
      </c>
      <c r="I48" s="63">
        <f t="shared" si="35"/>
        <v>0</v>
      </c>
      <c r="J48" s="63">
        <f t="shared" si="35"/>
        <v>0</v>
      </c>
      <c r="K48" s="63">
        <f t="shared" si="35"/>
        <v>0</v>
      </c>
      <c r="L48" s="63">
        <f t="shared" si="35"/>
        <v>0</v>
      </c>
      <c r="M48" s="63">
        <f t="shared" si="35"/>
        <v>0</v>
      </c>
      <c r="N48" s="63">
        <f t="shared" si="35"/>
        <v>0</v>
      </c>
      <c r="O48" s="63">
        <f t="shared" si="35"/>
        <v>0</v>
      </c>
      <c r="P48" s="63">
        <f t="shared" si="36"/>
        <v>0</v>
      </c>
      <c r="Q48" s="63">
        <f t="shared" si="36"/>
        <v>0</v>
      </c>
      <c r="R48" s="63">
        <f t="shared" si="36"/>
        <v>0</v>
      </c>
      <c r="S48" s="63">
        <f t="shared" si="36"/>
        <v>0</v>
      </c>
      <c r="T48" s="63">
        <f t="shared" si="36"/>
        <v>0</v>
      </c>
      <c r="U48" s="63">
        <f t="shared" si="36"/>
        <v>0</v>
      </c>
      <c r="V48" s="63">
        <f t="shared" si="36"/>
        <v>0</v>
      </c>
      <c r="W48" s="63">
        <f t="shared" si="36"/>
        <v>0</v>
      </c>
      <c r="X48" s="63">
        <f t="shared" si="36"/>
        <v>0</v>
      </c>
      <c r="AA48" s="3">
        <f t="shared" si="37"/>
        <v>0</v>
      </c>
    </row>
    <row r="49" spans="1:27" x14ac:dyDescent="0.25">
      <c r="A49" s="8">
        <f t="shared" si="39"/>
        <v>34</v>
      </c>
      <c r="B49" s="3" t="str">
        <f t="shared" si="38"/>
        <v xml:space="preserve">    Revenue</v>
      </c>
      <c r="C49" s="34" t="s">
        <v>91</v>
      </c>
      <c r="E49" s="63">
        <f>'Class Expense - Elec'!$J$41+'Class Expense - PRP'!$J$41</f>
        <v>0</v>
      </c>
      <c r="F49" s="63">
        <f t="shared" si="35"/>
        <v>0</v>
      </c>
      <c r="G49" s="63">
        <f t="shared" si="35"/>
        <v>0</v>
      </c>
      <c r="H49" s="63">
        <f t="shared" si="35"/>
        <v>0</v>
      </c>
      <c r="I49" s="63">
        <f t="shared" si="35"/>
        <v>0</v>
      </c>
      <c r="J49" s="63">
        <f t="shared" si="35"/>
        <v>0</v>
      </c>
      <c r="K49" s="63">
        <f t="shared" si="35"/>
        <v>0</v>
      </c>
      <c r="L49" s="63">
        <f t="shared" si="35"/>
        <v>0</v>
      </c>
      <c r="M49" s="63">
        <f t="shared" si="35"/>
        <v>0</v>
      </c>
      <c r="N49" s="63">
        <f t="shared" si="35"/>
        <v>0</v>
      </c>
      <c r="O49" s="63">
        <f t="shared" si="35"/>
        <v>0</v>
      </c>
      <c r="P49" s="63">
        <f t="shared" si="36"/>
        <v>0</v>
      </c>
      <c r="Q49" s="63">
        <f t="shared" si="36"/>
        <v>0</v>
      </c>
      <c r="R49" s="63">
        <f t="shared" si="36"/>
        <v>0</v>
      </c>
      <c r="S49" s="63">
        <f t="shared" si="36"/>
        <v>0</v>
      </c>
      <c r="T49" s="63">
        <f t="shared" si="36"/>
        <v>0</v>
      </c>
      <c r="U49" s="63">
        <f t="shared" si="36"/>
        <v>0</v>
      </c>
      <c r="V49" s="63">
        <f t="shared" si="36"/>
        <v>0</v>
      </c>
      <c r="W49" s="63">
        <f t="shared" si="36"/>
        <v>0</v>
      </c>
      <c r="X49" s="63">
        <f t="shared" si="36"/>
        <v>0</v>
      </c>
      <c r="AA49" s="3">
        <f t="shared" si="37"/>
        <v>0</v>
      </c>
    </row>
    <row r="50" spans="1:27" x14ac:dyDescent="0.25">
      <c r="A50" s="8">
        <f t="shared" si="39"/>
        <v>35</v>
      </c>
      <c r="B50" s="3" t="str">
        <f t="shared" si="38"/>
        <v xml:space="preserve">    Lights</v>
      </c>
      <c r="C50" s="34" t="s">
        <v>577</v>
      </c>
      <c r="E50" s="63">
        <f>'Class Expense - Elec'!$K$41+'Class Expense - PRP'!$K$41</f>
        <v>0</v>
      </c>
      <c r="F50" s="63">
        <f t="shared" si="35"/>
        <v>0</v>
      </c>
      <c r="G50" s="63">
        <f t="shared" si="35"/>
        <v>0</v>
      </c>
      <c r="H50" s="63">
        <f t="shared" si="35"/>
        <v>0</v>
      </c>
      <c r="I50" s="63">
        <f t="shared" si="35"/>
        <v>0</v>
      </c>
      <c r="J50" s="63">
        <f t="shared" si="35"/>
        <v>0</v>
      </c>
      <c r="K50" s="63">
        <f t="shared" si="35"/>
        <v>0</v>
      </c>
      <c r="L50" s="63">
        <f t="shared" si="35"/>
        <v>0</v>
      </c>
      <c r="M50" s="63">
        <f t="shared" si="35"/>
        <v>0</v>
      </c>
      <c r="N50" s="63">
        <f t="shared" si="35"/>
        <v>0</v>
      </c>
      <c r="O50" s="63">
        <f t="shared" si="35"/>
        <v>0</v>
      </c>
      <c r="P50" s="63">
        <f t="shared" si="36"/>
        <v>0</v>
      </c>
      <c r="Q50" s="63">
        <f t="shared" si="36"/>
        <v>0</v>
      </c>
      <c r="R50" s="63">
        <f t="shared" si="36"/>
        <v>0</v>
      </c>
      <c r="S50" s="63">
        <f t="shared" si="36"/>
        <v>0</v>
      </c>
      <c r="T50" s="63">
        <f t="shared" si="36"/>
        <v>0</v>
      </c>
      <c r="U50" s="63">
        <f t="shared" si="36"/>
        <v>0</v>
      </c>
      <c r="V50" s="63">
        <f t="shared" si="36"/>
        <v>0</v>
      </c>
      <c r="W50" s="63">
        <f t="shared" si="36"/>
        <v>0</v>
      </c>
      <c r="X50" s="63">
        <f t="shared" si="36"/>
        <v>0</v>
      </c>
      <c r="AA50" s="3">
        <f t="shared" si="37"/>
        <v>0</v>
      </c>
    </row>
    <row r="51" spans="1:27" x14ac:dyDescent="0.25">
      <c r="A51" s="8">
        <f t="shared" si="39"/>
        <v>36</v>
      </c>
      <c r="B51" s="3" t="str">
        <f t="shared" si="38"/>
        <v xml:space="preserve">    na</v>
      </c>
      <c r="C51" s="34" t="s">
        <v>373</v>
      </c>
      <c r="E51" s="63">
        <f>'Class Expense - Elec'!$L$41+'Class Expense - PRP'!$L$41</f>
        <v>0</v>
      </c>
      <c r="F51" s="63">
        <f t="shared" si="35"/>
        <v>0</v>
      </c>
      <c r="G51" s="63">
        <f t="shared" si="35"/>
        <v>0</v>
      </c>
      <c r="H51" s="63">
        <f t="shared" si="35"/>
        <v>0</v>
      </c>
      <c r="I51" s="63">
        <f t="shared" si="35"/>
        <v>0</v>
      </c>
      <c r="J51" s="63">
        <f t="shared" si="35"/>
        <v>0</v>
      </c>
      <c r="K51" s="63">
        <f t="shared" si="35"/>
        <v>0</v>
      </c>
      <c r="L51" s="63">
        <f t="shared" si="35"/>
        <v>0</v>
      </c>
      <c r="M51" s="63">
        <f t="shared" si="35"/>
        <v>0</v>
      </c>
      <c r="N51" s="63">
        <f t="shared" si="35"/>
        <v>0</v>
      </c>
      <c r="O51" s="63">
        <f t="shared" si="35"/>
        <v>0</v>
      </c>
      <c r="P51" s="63">
        <f t="shared" si="36"/>
        <v>0</v>
      </c>
      <c r="Q51" s="63">
        <f t="shared" si="36"/>
        <v>0</v>
      </c>
      <c r="R51" s="63">
        <f t="shared" si="36"/>
        <v>0</v>
      </c>
      <c r="S51" s="63">
        <f t="shared" si="36"/>
        <v>0</v>
      </c>
      <c r="T51" s="63">
        <f t="shared" si="36"/>
        <v>0</v>
      </c>
      <c r="U51" s="63">
        <f t="shared" si="36"/>
        <v>0</v>
      </c>
      <c r="V51" s="63">
        <f t="shared" si="36"/>
        <v>0</v>
      </c>
      <c r="W51" s="63">
        <f t="shared" si="36"/>
        <v>0</v>
      </c>
      <c r="X51" s="63">
        <f t="shared" si="36"/>
        <v>0</v>
      </c>
      <c r="AA51" s="3">
        <f t="shared" si="37"/>
        <v>0</v>
      </c>
    </row>
    <row r="52" spans="1:27" x14ac:dyDescent="0.25">
      <c r="A52" s="8">
        <f t="shared" si="39"/>
        <v>37</v>
      </c>
      <c r="B52" s="3" t="str">
        <f t="shared" si="38"/>
        <v xml:space="preserve">    na</v>
      </c>
      <c r="C52" s="34" t="s">
        <v>373</v>
      </c>
      <c r="E52" s="63">
        <f>'Class Expense - Elec'!$M$41+'Class Expense - PRP'!$M$41</f>
        <v>0</v>
      </c>
      <c r="F52" s="63">
        <f t="shared" si="35"/>
        <v>0</v>
      </c>
      <c r="G52" s="63">
        <f t="shared" si="35"/>
        <v>0</v>
      </c>
      <c r="H52" s="63">
        <f t="shared" si="35"/>
        <v>0</v>
      </c>
      <c r="I52" s="63">
        <f t="shared" si="35"/>
        <v>0</v>
      </c>
      <c r="J52" s="63">
        <f t="shared" si="35"/>
        <v>0</v>
      </c>
      <c r="K52" s="63">
        <f t="shared" si="35"/>
        <v>0</v>
      </c>
      <c r="L52" s="63">
        <f t="shared" si="35"/>
        <v>0</v>
      </c>
      <c r="M52" s="63">
        <f t="shared" si="35"/>
        <v>0</v>
      </c>
      <c r="N52" s="63">
        <f t="shared" si="35"/>
        <v>0</v>
      </c>
      <c r="O52" s="63">
        <f t="shared" si="35"/>
        <v>0</v>
      </c>
      <c r="P52" s="63">
        <f t="shared" si="36"/>
        <v>0</v>
      </c>
      <c r="Q52" s="63">
        <f t="shared" si="36"/>
        <v>0</v>
      </c>
      <c r="R52" s="63">
        <f t="shared" si="36"/>
        <v>0</v>
      </c>
      <c r="S52" s="63">
        <f t="shared" si="36"/>
        <v>0</v>
      </c>
      <c r="T52" s="63">
        <f t="shared" si="36"/>
        <v>0</v>
      </c>
      <c r="U52" s="63">
        <f t="shared" si="36"/>
        <v>0</v>
      </c>
      <c r="V52" s="63">
        <f t="shared" si="36"/>
        <v>0</v>
      </c>
      <c r="W52" s="63">
        <f t="shared" si="36"/>
        <v>0</v>
      </c>
      <c r="X52" s="63">
        <f t="shared" si="36"/>
        <v>0</v>
      </c>
      <c r="AA52" s="3">
        <f t="shared" si="37"/>
        <v>0</v>
      </c>
    </row>
    <row r="53" spans="1:27" x14ac:dyDescent="0.25">
      <c r="A53" s="8">
        <f t="shared" si="39"/>
        <v>38</v>
      </c>
      <c r="B53" s="3" t="str">
        <f t="shared" si="38"/>
        <v xml:space="preserve">    na</v>
      </c>
      <c r="C53" s="34" t="s">
        <v>373</v>
      </c>
      <c r="E53" s="63">
        <f>'Class Expense - Elec'!$N$41+'Class Expense - PRP'!$N$41</f>
        <v>0</v>
      </c>
      <c r="F53" s="63">
        <f t="shared" si="35"/>
        <v>0</v>
      </c>
      <c r="G53" s="63">
        <f t="shared" si="35"/>
        <v>0</v>
      </c>
      <c r="H53" s="63">
        <f t="shared" si="35"/>
        <v>0</v>
      </c>
      <c r="I53" s="63">
        <f t="shared" si="35"/>
        <v>0</v>
      </c>
      <c r="J53" s="63">
        <f t="shared" si="35"/>
        <v>0</v>
      </c>
      <c r="K53" s="63">
        <f t="shared" si="35"/>
        <v>0</v>
      </c>
      <c r="L53" s="63">
        <f t="shared" si="35"/>
        <v>0</v>
      </c>
      <c r="M53" s="63">
        <f t="shared" si="35"/>
        <v>0</v>
      </c>
      <c r="N53" s="63">
        <f t="shared" si="35"/>
        <v>0</v>
      </c>
      <c r="O53" s="63">
        <f t="shared" si="35"/>
        <v>0</v>
      </c>
      <c r="P53" s="63">
        <f t="shared" si="36"/>
        <v>0</v>
      </c>
      <c r="Q53" s="63">
        <f t="shared" si="36"/>
        <v>0</v>
      </c>
      <c r="R53" s="63">
        <f t="shared" si="36"/>
        <v>0</v>
      </c>
      <c r="S53" s="63">
        <f t="shared" si="36"/>
        <v>0</v>
      </c>
      <c r="T53" s="63">
        <f t="shared" si="36"/>
        <v>0</v>
      </c>
      <c r="U53" s="63">
        <f t="shared" si="36"/>
        <v>0</v>
      </c>
      <c r="V53" s="63">
        <f t="shared" si="36"/>
        <v>0</v>
      </c>
      <c r="W53" s="63">
        <f t="shared" si="36"/>
        <v>0</v>
      </c>
      <c r="X53" s="63">
        <f t="shared" si="36"/>
        <v>0</v>
      </c>
      <c r="AA53" s="3">
        <f t="shared" si="37"/>
        <v>0</v>
      </c>
    </row>
    <row r="54" spans="1:27" x14ac:dyDescent="0.25">
      <c r="A54" s="8">
        <f t="shared" si="39"/>
        <v>39</v>
      </c>
      <c r="B54" s="3" t="str">
        <f t="shared" si="38"/>
        <v xml:space="preserve">    na</v>
      </c>
      <c r="C54" s="34" t="s">
        <v>373</v>
      </c>
      <c r="E54" s="69">
        <f>'Class Expense - Elec'!$O$41+'Class Expense - PRP'!$O$41</f>
        <v>0</v>
      </c>
      <c r="F54" s="69">
        <f t="shared" si="35"/>
        <v>0</v>
      </c>
      <c r="G54" s="69">
        <f t="shared" si="35"/>
        <v>0</v>
      </c>
      <c r="H54" s="69">
        <f t="shared" si="35"/>
        <v>0</v>
      </c>
      <c r="I54" s="69">
        <f t="shared" si="35"/>
        <v>0</v>
      </c>
      <c r="J54" s="69">
        <f t="shared" si="35"/>
        <v>0</v>
      </c>
      <c r="K54" s="69">
        <f t="shared" si="35"/>
        <v>0</v>
      </c>
      <c r="L54" s="69">
        <f t="shared" si="35"/>
        <v>0</v>
      </c>
      <c r="M54" s="69">
        <f t="shared" si="35"/>
        <v>0</v>
      </c>
      <c r="N54" s="69">
        <f t="shared" si="35"/>
        <v>0</v>
      </c>
      <c r="O54" s="69">
        <f t="shared" si="35"/>
        <v>0</v>
      </c>
      <c r="P54" s="69">
        <f t="shared" si="36"/>
        <v>0</v>
      </c>
      <c r="Q54" s="69">
        <f t="shared" si="36"/>
        <v>0</v>
      </c>
      <c r="R54" s="69">
        <f t="shared" si="36"/>
        <v>0</v>
      </c>
      <c r="S54" s="69">
        <f t="shared" si="36"/>
        <v>0</v>
      </c>
      <c r="T54" s="69">
        <f t="shared" si="36"/>
        <v>0</v>
      </c>
      <c r="U54" s="69">
        <f t="shared" si="36"/>
        <v>0</v>
      </c>
      <c r="V54" s="69">
        <f t="shared" si="36"/>
        <v>0</v>
      </c>
      <c r="W54" s="69">
        <f t="shared" si="36"/>
        <v>0</v>
      </c>
      <c r="X54" s="69">
        <f t="shared" si="36"/>
        <v>0</v>
      </c>
      <c r="AA54" s="3">
        <f t="shared" si="37"/>
        <v>0</v>
      </c>
    </row>
    <row r="55" spans="1:27" x14ac:dyDescent="0.25">
      <c r="A55" s="8">
        <f t="shared" si="39"/>
        <v>40</v>
      </c>
      <c r="E55" s="63">
        <f>SUM(E46:E54)</f>
        <v>0</v>
      </c>
      <c r="F55" s="63">
        <f t="shared" ref="F55" si="40">SUM(F46:F54)</f>
        <v>0</v>
      </c>
      <c r="G55" s="63">
        <f t="shared" ref="G55" si="41">SUM(G46:G54)</f>
        <v>0</v>
      </c>
      <c r="H55" s="63">
        <f t="shared" ref="H55" si="42">SUM(H46:H54)</f>
        <v>0</v>
      </c>
      <c r="I55" s="63">
        <f t="shared" ref="I55" si="43">SUM(I46:I54)</f>
        <v>0</v>
      </c>
      <c r="J55" s="63">
        <f t="shared" ref="J55" si="44">SUM(J46:J54)</f>
        <v>0</v>
      </c>
      <c r="K55" s="63">
        <f t="shared" ref="K55" si="45">SUM(K46:K54)</f>
        <v>0</v>
      </c>
      <c r="L55" s="63">
        <f t="shared" ref="L55" si="46">SUM(L46:L54)</f>
        <v>0</v>
      </c>
      <c r="M55" s="63">
        <f t="shared" ref="M55" si="47">SUM(M46:M54)</f>
        <v>0</v>
      </c>
      <c r="N55" s="63">
        <f t="shared" ref="N55" si="48">SUM(N46:N54)</f>
        <v>0</v>
      </c>
      <c r="O55" s="63">
        <f t="shared" ref="O55" si="49">SUM(O46:O54)</f>
        <v>0</v>
      </c>
      <c r="P55" s="63">
        <f t="shared" ref="P55" si="50">SUM(P46:P54)</f>
        <v>0</v>
      </c>
      <c r="Q55" s="63">
        <f t="shared" ref="Q55" si="51">SUM(Q46:Q54)</f>
        <v>0</v>
      </c>
      <c r="R55" s="63">
        <f t="shared" ref="R55" si="52">SUM(R46:R54)</f>
        <v>0</v>
      </c>
      <c r="S55" s="63">
        <f t="shared" ref="S55" si="53">SUM(S46:S54)</f>
        <v>0</v>
      </c>
      <c r="T55" s="63">
        <f t="shared" ref="T55" si="54">SUM(T46:T54)</f>
        <v>0</v>
      </c>
      <c r="U55" s="63">
        <f t="shared" ref="U55" si="55">SUM(U46:U54)</f>
        <v>0</v>
      </c>
      <c r="V55" s="63">
        <f t="shared" ref="V55" si="56">SUM(V46:V54)</f>
        <v>0</v>
      </c>
      <c r="W55" s="63">
        <f t="shared" ref="W55" si="57">SUM(W46:W54)</f>
        <v>0</v>
      </c>
      <c r="X55" s="63">
        <f t="shared" ref="X55" si="58">SUM(X46:X54)</f>
        <v>0</v>
      </c>
      <c r="AA55" s="3">
        <f t="shared" si="37"/>
        <v>0</v>
      </c>
    </row>
    <row r="57" spans="1:27" x14ac:dyDescent="0.25">
      <c r="A57" s="8"/>
      <c r="B57" s="3" t="s">
        <v>432</v>
      </c>
    </row>
    <row r="58" spans="1:27" x14ac:dyDescent="0.25">
      <c r="A58" s="8">
        <f>+A55+1</f>
        <v>41</v>
      </c>
      <c r="B58" s="3" t="str">
        <f>B46</f>
        <v xml:space="preserve">    Consumer</v>
      </c>
      <c r="C58" s="34" t="s">
        <v>373</v>
      </c>
      <c r="E58" s="63">
        <f>'Class Expense - Elec'!$G$42+'Class Expense - PRP'!$G$42</f>
        <v>0</v>
      </c>
      <c r="F58" s="63">
        <f t="shared" ref="F58:O66" si="59">IFERROR($E58*VLOOKUP($C58,ALLOCATORS,F$1,FALSE),0)</f>
        <v>0</v>
      </c>
      <c r="G58" s="63">
        <f t="shared" si="59"/>
        <v>0</v>
      </c>
      <c r="H58" s="63">
        <f t="shared" si="59"/>
        <v>0</v>
      </c>
      <c r="I58" s="63">
        <f t="shared" si="59"/>
        <v>0</v>
      </c>
      <c r="J58" s="63">
        <f t="shared" si="59"/>
        <v>0</v>
      </c>
      <c r="K58" s="63">
        <f t="shared" si="59"/>
        <v>0</v>
      </c>
      <c r="L58" s="63">
        <f t="shared" si="59"/>
        <v>0</v>
      </c>
      <c r="M58" s="63">
        <f t="shared" si="59"/>
        <v>0</v>
      </c>
      <c r="N58" s="63">
        <f t="shared" si="59"/>
        <v>0</v>
      </c>
      <c r="O58" s="63">
        <f t="shared" si="59"/>
        <v>0</v>
      </c>
      <c r="P58" s="63">
        <f t="shared" ref="P58:X66" si="60">IFERROR($E58*VLOOKUP($C58,ALLOCATORS,P$1,FALSE),0)</f>
        <v>0</v>
      </c>
      <c r="Q58" s="63">
        <f t="shared" si="60"/>
        <v>0</v>
      </c>
      <c r="R58" s="63">
        <f t="shared" si="60"/>
        <v>0</v>
      </c>
      <c r="S58" s="63">
        <f t="shared" si="60"/>
        <v>0</v>
      </c>
      <c r="T58" s="63">
        <f t="shared" si="60"/>
        <v>0</v>
      </c>
      <c r="U58" s="63">
        <f t="shared" si="60"/>
        <v>0</v>
      </c>
      <c r="V58" s="63">
        <f t="shared" si="60"/>
        <v>0</v>
      </c>
      <c r="W58" s="63">
        <f t="shared" si="60"/>
        <v>0</v>
      </c>
      <c r="X58" s="63">
        <f t="shared" si="60"/>
        <v>0</v>
      </c>
      <c r="AA58" s="3">
        <f t="shared" ref="AA58:AA67" si="61">IF(ROUND(SUM(F58:X58)-E58,0)=0,0,1)</f>
        <v>0</v>
      </c>
    </row>
    <row r="59" spans="1:27" x14ac:dyDescent="0.25">
      <c r="A59" s="8">
        <f>+A58+1</f>
        <v>42</v>
      </c>
      <c r="B59" s="3" t="str">
        <f t="shared" ref="B59:B66" si="62">B47</f>
        <v xml:space="preserve">    Demand</v>
      </c>
      <c r="C59" s="34" t="s">
        <v>533</v>
      </c>
      <c r="E59" s="63">
        <f>'Class Expense - Elec'!$H$42+'Class Expense - PRP'!$H$42</f>
        <v>0</v>
      </c>
      <c r="F59" s="63">
        <f t="shared" si="59"/>
        <v>0</v>
      </c>
      <c r="G59" s="63">
        <f t="shared" si="59"/>
        <v>0</v>
      </c>
      <c r="H59" s="63">
        <f t="shared" si="59"/>
        <v>0</v>
      </c>
      <c r="I59" s="63">
        <f t="shared" si="59"/>
        <v>0</v>
      </c>
      <c r="J59" s="63">
        <f t="shared" si="59"/>
        <v>0</v>
      </c>
      <c r="K59" s="63">
        <f t="shared" si="59"/>
        <v>0</v>
      </c>
      <c r="L59" s="63">
        <f t="shared" si="59"/>
        <v>0</v>
      </c>
      <c r="M59" s="63">
        <f t="shared" si="59"/>
        <v>0</v>
      </c>
      <c r="N59" s="63">
        <f t="shared" si="59"/>
        <v>0</v>
      </c>
      <c r="O59" s="63">
        <f t="shared" si="59"/>
        <v>0</v>
      </c>
      <c r="P59" s="63">
        <f t="shared" si="60"/>
        <v>0</v>
      </c>
      <c r="Q59" s="63">
        <f t="shared" si="60"/>
        <v>0</v>
      </c>
      <c r="R59" s="63">
        <f t="shared" si="60"/>
        <v>0</v>
      </c>
      <c r="S59" s="63">
        <f t="shared" si="60"/>
        <v>0</v>
      </c>
      <c r="T59" s="63">
        <f t="shared" si="60"/>
        <v>0</v>
      </c>
      <c r="U59" s="63">
        <f t="shared" si="60"/>
        <v>0</v>
      </c>
      <c r="V59" s="63">
        <f t="shared" si="60"/>
        <v>0</v>
      </c>
      <c r="W59" s="63">
        <f t="shared" si="60"/>
        <v>0</v>
      </c>
      <c r="X59" s="63">
        <f t="shared" si="60"/>
        <v>0</v>
      </c>
      <c r="AA59" s="3">
        <f t="shared" si="61"/>
        <v>0</v>
      </c>
    </row>
    <row r="60" spans="1:27" x14ac:dyDescent="0.25">
      <c r="A60" s="8">
        <f t="shared" ref="A60:A67" si="63">+A59+1</f>
        <v>43</v>
      </c>
      <c r="B60" s="3" t="str">
        <f t="shared" si="62"/>
        <v xml:space="preserve">    Energy</v>
      </c>
      <c r="C60" s="34" t="s">
        <v>369</v>
      </c>
      <c r="E60" s="63">
        <f>'Class Expense - Elec'!$I$42+'Class Expense - PRP'!$I$42</f>
        <v>0</v>
      </c>
      <c r="F60" s="63">
        <f t="shared" si="59"/>
        <v>0</v>
      </c>
      <c r="G60" s="63">
        <f t="shared" si="59"/>
        <v>0</v>
      </c>
      <c r="H60" s="63">
        <f t="shared" si="59"/>
        <v>0</v>
      </c>
      <c r="I60" s="63">
        <f t="shared" si="59"/>
        <v>0</v>
      </c>
      <c r="J60" s="63">
        <f t="shared" si="59"/>
        <v>0</v>
      </c>
      <c r="K60" s="63">
        <f t="shared" si="59"/>
        <v>0</v>
      </c>
      <c r="L60" s="63">
        <f t="shared" si="59"/>
        <v>0</v>
      </c>
      <c r="M60" s="63">
        <f t="shared" si="59"/>
        <v>0</v>
      </c>
      <c r="N60" s="63">
        <f t="shared" si="59"/>
        <v>0</v>
      </c>
      <c r="O60" s="63">
        <f t="shared" si="59"/>
        <v>0</v>
      </c>
      <c r="P60" s="63">
        <f t="shared" si="60"/>
        <v>0</v>
      </c>
      <c r="Q60" s="63">
        <f t="shared" si="60"/>
        <v>0</v>
      </c>
      <c r="R60" s="63">
        <f t="shared" si="60"/>
        <v>0</v>
      </c>
      <c r="S60" s="63">
        <f t="shared" si="60"/>
        <v>0</v>
      </c>
      <c r="T60" s="63">
        <f t="shared" si="60"/>
        <v>0</v>
      </c>
      <c r="U60" s="63">
        <f t="shared" si="60"/>
        <v>0</v>
      </c>
      <c r="V60" s="63">
        <f t="shared" si="60"/>
        <v>0</v>
      </c>
      <c r="W60" s="63">
        <f t="shared" si="60"/>
        <v>0</v>
      </c>
      <c r="X60" s="63">
        <f t="shared" si="60"/>
        <v>0</v>
      </c>
      <c r="AA60" s="3">
        <f t="shared" si="61"/>
        <v>0</v>
      </c>
    </row>
    <row r="61" spans="1:27" x14ac:dyDescent="0.25">
      <c r="A61" s="8">
        <f t="shared" si="63"/>
        <v>44</v>
      </c>
      <c r="B61" s="3" t="str">
        <f t="shared" si="62"/>
        <v xml:space="preserve">    Revenue</v>
      </c>
      <c r="C61" s="34" t="s">
        <v>91</v>
      </c>
      <c r="E61" s="63">
        <f>'Class Expense - Elec'!$J$42+'Class Expense - PRP'!$J$42</f>
        <v>0</v>
      </c>
      <c r="F61" s="63">
        <f t="shared" si="59"/>
        <v>0</v>
      </c>
      <c r="G61" s="63">
        <f t="shared" si="59"/>
        <v>0</v>
      </c>
      <c r="H61" s="63">
        <f t="shared" si="59"/>
        <v>0</v>
      </c>
      <c r="I61" s="63">
        <f t="shared" si="59"/>
        <v>0</v>
      </c>
      <c r="J61" s="63">
        <f t="shared" si="59"/>
        <v>0</v>
      </c>
      <c r="K61" s="63">
        <f t="shared" si="59"/>
        <v>0</v>
      </c>
      <c r="L61" s="63">
        <f t="shared" si="59"/>
        <v>0</v>
      </c>
      <c r="M61" s="63">
        <f t="shared" si="59"/>
        <v>0</v>
      </c>
      <c r="N61" s="63">
        <f t="shared" si="59"/>
        <v>0</v>
      </c>
      <c r="O61" s="63">
        <f t="shared" si="59"/>
        <v>0</v>
      </c>
      <c r="P61" s="63">
        <f t="shared" si="60"/>
        <v>0</v>
      </c>
      <c r="Q61" s="63">
        <f t="shared" si="60"/>
        <v>0</v>
      </c>
      <c r="R61" s="63">
        <f t="shared" si="60"/>
        <v>0</v>
      </c>
      <c r="S61" s="63">
        <f t="shared" si="60"/>
        <v>0</v>
      </c>
      <c r="T61" s="63">
        <f t="shared" si="60"/>
        <v>0</v>
      </c>
      <c r="U61" s="63">
        <f t="shared" si="60"/>
        <v>0</v>
      </c>
      <c r="V61" s="63">
        <f t="shared" si="60"/>
        <v>0</v>
      </c>
      <c r="W61" s="63">
        <f t="shared" si="60"/>
        <v>0</v>
      </c>
      <c r="X61" s="63">
        <f t="shared" si="60"/>
        <v>0</v>
      </c>
      <c r="AA61" s="3">
        <f t="shared" si="61"/>
        <v>0</v>
      </c>
    </row>
    <row r="62" spans="1:27" x14ac:dyDescent="0.25">
      <c r="A62" s="8">
        <f t="shared" si="63"/>
        <v>45</v>
      </c>
      <c r="B62" s="3" t="str">
        <f t="shared" si="62"/>
        <v xml:space="preserve">    Lights</v>
      </c>
      <c r="C62" s="34" t="s">
        <v>577</v>
      </c>
      <c r="E62" s="63">
        <f>'Class Expense - Elec'!$K$42+'Class Expense - PRP'!$K$42</f>
        <v>0</v>
      </c>
      <c r="F62" s="63">
        <f t="shared" si="59"/>
        <v>0</v>
      </c>
      <c r="G62" s="63">
        <f t="shared" si="59"/>
        <v>0</v>
      </c>
      <c r="H62" s="63">
        <f t="shared" si="59"/>
        <v>0</v>
      </c>
      <c r="I62" s="63">
        <f t="shared" si="59"/>
        <v>0</v>
      </c>
      <c r="J62" s="63">
        <f t="shared" si="59"/>
        <v>0</v>
      </c>
      <c r="K62" s="63">
        <f t="shared" si="59"/>
        <v>0</v>
      </c>
      <c r="L62" s="63">
        <f t="shared" si="59"/>
        <v>0</v>
      </c>
      <c r="M62" s="63">
        <f t="shared" si="59"/>
        <v>0</v>
      </c>
      <c r="N62" s="63">
        <f t="shared" si="59"/>
        <v>0</v>
      </c>
      <c r="O62" s="63">
        <f t="shared" si="59"/>
        <v>0</v>
      </c>
      <c r="P62" s="63">
        <f t="shared" si="60"/>
        <v>0</v>
      </c>
      <c r="Q62" s="63">
        <f t="shared" si="60"/>
        <v>0</v>
      </c>
      <c r="R62" s="63">
        <f t="shared" si="60"/>
        <v>0</v>
      </c>
      <c r="S62" s="63">
        <f t="shared" si="60"/>
        <v>0</v>
      </c>
      <c r="T62" s="63">
        <f t="shared" si="60"/>
        <v>0</v>
      </c>
      <c r="U62" s="63">
        <f t="shared" si="60"/>
        <v>0</v>
      </c>
      <c r="V62" s="63">
        <f t="shared" si="60"/>
        <v>0</v>
      </c>
      <c r="W62" s="63">
        <f t="shared" si="60"/>
        <v>0</v>
      </c>
      <c r="X62" s="63">
        <f t="shared" si="60"/>
        <v>0</v>
      </c>
      <c r="AA62" s="3">
        <f t="shared" si="61"/>
        <v>0</v>
      </c>
    </row>
    <row r="63" spans="1:27" x14ac:dyDescent="0.25">
      <c r="A63" s="8">
        <f t="shared" si="63"/>
        <v>46</v>
      </c>
      <c r="B63" s="3" t="str">
        <f t="shared" si="62"/>
        <v xml:space="preserve">    na</v>
      </c>
      <c r="C63" s="34" t="s">
        <v>373</v>
      </c>
      <c r="E63" s="63">
        <f>'Class Expense - Elec'!$L$42+'Class Expense - PRP'!$L$42</f>
        <v>0</v>
      </c>
      <c r="F63" s="63">
        <f t="shared" si="59"/>
        <v>0</v>
      </c>
      <c r="G63" s="63">
        <f t="shared" si="59"/>
        <v>0</v>
      </c>
      <c r="H63" s="63">
        <f t="shared" si="59"/>
        <v>0</v>
      </c>
      <c r="I63" s="63">
        <f t="shared" si="59"/>
        <v>0</v>
      </c>
      <c r="J63" s="63">
        <f t="shared" si="59"/>
        <v>0</v>
      </c>
      <c r="K63" s="63">
        <f t="shared" si="59"/>
        <v>0</v>
      </c>
      <c r="L63" s="63">
        <f t="shared" si="59"/>
        <v>0</v>
      </c>
      <c r="M63" s="63">
        <f t="shared" si="59"/>
        <v>0</v>
      </c>
      <c r="N63" s="63">
        <f t="shared" si="59"/>
        <v>0</v>
      </c>
      <c r="O63" s="63">
        <f t="shared" si="59"/>
        <v>0</v>
      </c>
      <c r="P63" s="63">
        <f t="shared" si="60"/>
        <v>0</v>
      </c>
      <c r="Q63" s="63">
        <f t="shared" si="60"/>
        <v>0</v>
      </c>
      <c r="R63" s="63">
        <f t="shared" si="60"/>
        <v>0</v>
      </c>
      <c r="S63" s="63">
        <f t="shared" si="60"/>
        <v>0</v>
      </c>
      <c r="T63" s="63">
        <f t="shared" si="60"/>
        <v>0</v>
      </c>
      <c r="U63" s="63">
        <f t="shared" si="60"/>
        <v>0</v>
      </c>
      <c r="V63" s="63">
        <f t="shared" si="60"/>
        <v>0</v>
      </c>
      <c r="W63" s="63">
        <f t="shared" si="60"/>
        <v>0</v>
      </c>
      <c r="X63" s="63">
        <f t="shared" si="60"/>
        <v>0</v>
      </c>
      <c r="AA63" s="3">
        <f t="shared" si="61"/>
        <v>0</v>
      </c>
    </row>
    <row r="64" spans="1:27" x14ac:dyDescent="0.25">
      <c r="A64" s="8">
        <f t="shared" si="63"/>
        <v>47</v>
      </c>
      <c r="B64" s="3" t="str">
        <f t="shared" si="62"/>
        <v xml:space="preserve">    na</v>
      </c>
      <c r="C64" s="34" t="s">
        <v>373</v>
      </c>
      <c r="E64" s="63">
        <f>'Class Expense - Elec'!$M$42+'Class Expense - PRP'!$M$42</f>
        <v>0</v>
      </c>
      <c r="F64" s="63">
        <f t="shared" si="59"/>
        <v>0</v>
      </c>
      <c r="G64" s="63">
        <f t="shared" si="59"/>
        <v>0</v>
      </c>
      <c r="H64" s="63">
        <f t="shared" si="59"/>
        <v>0</v>
      </c>
      <c r="I64" s="63">
        <f t="shared" si="59"/>
        <v>0</v>
      </c>
      <c r="J64" s="63">
        <f t="shared" si="59"/>
        <v>0</v>
      </c>
      <c r="K64" s="63">
        <f t="shared" si="59"/>
        <v>0</v>
      </c>
      <c r="L64" s="63">
        <f t="shared" si="59"/>
        <v>0</v>
      </c>
      <c r="M64" s="63">
        <f t="shared" si="59"/>
        <v>0</v>
      </c>
      <c r="N64" s="63">
        <f t="shared" si="59"/>
        <v>0</v>
      </c>
      <c r="O64" s="63">
        <f t="shared" si="59"/>
        <v>0</v>
      </c>
      <c r="P64" s="63">
        <f t="shared" si="60"/>
        <v>0</v>
      </c>
      <c r="Q64" s="63">
        <f t="shared" si="60"/>
        <v>0</v>
      </c>
      <c r="R64" s="63">
        <f t="shared" si="60"/>
        <v>0</v>
      </c>
      <c r="S64" s="63">
        <f t="shared" si="60"/>
        <v>0</v>
      </c>
      <c r="T64" s="63">
        <f t="shared" si="60"/>
        <v>0</v>
      </c>
      <c r="U64" s="63">
        <f t="shared" si="60"/>
        <v>0</v>
      </c>
      <c r="V64" s="63">
        <f t="shared" si="60"/>
        <v>0</v>
      </c>
      <c r="W64" s="63">
        <f t="shared" si="60"/>
        <v>0</v>
      </c>
      <c r="X64" s="63">
        <f t="shared" si="60"/>
        <v>0</v>
      </c>
      <c r="AA64" s="3">
        <f t="shared" si="61"/>
        <v>0</v>
      </c>
    </row>
    <row r="65" spans="1:27" x14ac:dyDescent="0.25">
      <c r="A65" s="8">
        <f t="shared" si="63"/>
        <v>48</v>
      </c>
      <c r="B65" s="3" t="str">
        <f t="shared" si="62"/>
        <v xml:space="preserve">    na</v>
      </c>
      <c r="C65" s="34" t="s">
        <v>373</v>
      </c>
      <c r="E65" s="63">
        <f>'Class Expense - Elec'!$N$42+'Class Expense - PRP'!$N$42</f>
        <v>0</v>
      </c>
      <c r="F65" s="63">
        <f t="shared" si="59"/>
        <v>0</v>
      </c>
      <c r="G65" s="63">
        <f t="shared" si="59"/>
        <v>0</v>
      </c>
      <c r="H65" s="63">
        <f t="shared" si="59"/>
        <v>0</v>
      </c>
      <c r="I65" s="63">
        <f t="shared" si="59"/>
        <v>0</v>
      </c>
      <c r="J65" s="63">
        <f t="shared" si="59"/>
        <v>0</v>
      </c>
      <c r="K65" s="63">
        <f t="shared" si="59"/>
        <v>0</v>
      </c>
      <c r="L65" s="63">
        <f t="shared" si="59"/>
        <v>0</v>
      </c>
      <c r="M65" s="63">
        <f t="shared" si="59"/>
        <v>0</v>
      </c>
      <c r="N65" s="63">
        <f t="shared" si="59"/>
        <v>0</v>
      </c>
      <c r="O65" s="63">
        <f t="shared" si="59"/>
        <v>0</v>
      </c>
      <c r="P65" s="63">
        <f t="shared" si="60"/>
        <v>0</v>
      </c>
      <c r="Q65" s="63">
        <f t="shared" si="60"/>
        <v>0</v>
      </c>
      <c r="R65" s="63">
        <f t="shared" si="60"/>
        <v>0</v>
      </c>
      <c r="S65" s="63">
        <f t="shared" si="60"/>
        <v>0</v>
      </c>
      <c r="T65" s="63">
        <f t="shared" si="60"/>
        <v>0</v>
      </c>
      <c r="U65" s="63">
        <f t="shared" si="60"/>
        <v>0</v>
      </c>
      <c r="V65" s="63">
        <f t="shared" si="60"/>
        <v>0</v>
      </c>
      <c r="W65" s="63">
        <f t="shared" si="60"/>
        <v>0</v>
      </c>
      <c r="X65" s="63">
        <f t="shared" si="60"/>
        <v>0</v>
      </c>
      <c r="AA65" s="3">
        <f t="shared" si="61"/>
        <v>0</v>
      </c>
    </row>
    <row r="66" spans="1:27" x14ac:dyDescent="0.25">
      <c r="A66" s="8">
        <f t="shared" si="63"/>
        <v>49</v>
      </c>
      <c r="B66" s="3" t="str">
        <f t="shared" si="62"/>
        <v xml:space="preserve">    na</v>
      </c>
      <c r="C66" s="34" t="s">
        <v>373</v>
      </c>
      <c r="E66" s="69">
        <f>'Class Expense - Elec'!$O$42+'Class Expense - PRP'!$O$42</f>
        <v>0</v>
      </c>
      <c r="F66" s="69">
        <f t="shared" si="59"/>
        <v>0</v>
      </c>
      <c r="G66" s="69">
        <f t="shared" si="59"/>
        <v>0</v>
      </c>
      <c r="H66" s="69">
        <f t="shared" si="59"/>
        <v>0</v>
      </c>
      <c r="I66" s="69">
        <f t="shared" si="59"/>
        <v>0</v>
      </c>
      <c r="J66" s="69">
        <f t="shared" si="59"/>
        <v>0</v>
      </c>
      <c r="K66" s="69">
        <f t="shared" si="59"/>
        <v>0</v>
      </c>
      <c r="L66" s="69">
        <f t="shared" si="59"/>
        <v>0</v>
      </c>
      <c r="M66" s="69">
        <f t="shared" si="59"/>
        <v>0</v>
      </c>
      <c r="N66" s="69">
        <f t="shared" si="59"/>
        <v>0</v>
      </c>
      <c r="O66" s="69">
        <f t="shared" si="59"/>
        <v>0</v>
      </c>
      <c r="P66" s="69">
        <f t="shared" si="60"/>
        <v>0</v>
      </c>
      <c r="Q66" s="69">
        <f t="shared" si="60"/>
        <v>0</v>
      </c>
      <c r="R66" s="69">
        <f t="shared" si="60"/>
        <v>0</v>
      </c>
      <c r="S66" s="69">
        <f t="shared" si="60"/>
        <v>0</v>
      </c>
      <c r="T66" s="69">
        <f t="shared" si="60"/>
        <v>0</v>
      </c>
      <c r="U66" s="69">
        <f t="shared" si="60"/>
        <v>0</v>
      </c>
      <c r="V66" s="69">
        <f t="shared" si="60"/>
        <v>0</v>
      </c>
      <c r="W66" s="69">
        <f t="shared" si="60"/>
        <v>0</v>
      </c>
      <c r="X66" s="69">
        <f t="shared" si="60"/>
        <v>0</v>
      </c>
      <c r="AA66" s="3">
        <f t="shared" si="61"/>
        <v>0</v>
      </c>
    </row>
    <row r="67" spans="1:27" x14ac:dyDescent="0.25">
      <c r="A67" s="8">
        <f t="shared" si="63"/>
        <v>50</v>
      </c>
      <c r="E67" s="63">
        <f>SUM(E58:E66)</f>
        <v>0</v>
      </c>
      <c r="F67" s="63">
        <f t="shared" ref="F67" si="64">SUM(F58:F66)</f>
        <v>0</v>
      </c>
      <c r="G67" s="63">
        <f t="shared" ref="G67" si="65">SUM(G58:G66)</f>
        <v>0</v>
      </c>
      <c r="H67" s="63">
        <f t="shared" ref="H67" si="66">SUM(H58:H66)</f>
        <v>0</v>
      </c>
      <c r="I67" s="63">
        <f t="shared" ref="I67" si="67">SUM(I58:I66)</f>
        <v>0</v>
      </c>
      <c r="J67" s="63">
        <f t="shared" ref="J67" si="68">SUM(J58:J66)</f>
        <v>0</v>
      </c>
      <c r="K67" s="63">
        <f t="shared" ref="K67" si="69">SUM(K58:K66)</f>
        <v>0</v>
      </c>
      <c r="L67" s="63">
        <f t="shared" ref="L67" si="70">SUM(L58:L66)</f>
        <v>0</v>
      </c>
      <c r="M67" s="63">
        <f t="shared" ref="M67" si="71">SUM(M58:M66)</f>
        <v>0</v>
      </c>
      <c r="N67" s="63">
        <f t="shared" ref="N67" si="72">SUM(N58:N66)</f>
        <v>0</v>
      </c>
      <c r="O67" s="63">
        <f t="shared" ref="O67" si="73">SUM(O58:O66)</f>
        <v>0</v>
      </c>
      <c r="P67" s="63">
        <f t="shared" ref="P67" si="74">SUM(P58:P66)</f>
        <v>0</v>
      </c>
      <c r="Q67" s="63">
        <f t="shared" ref="Q67" si="75">SUM(Q58:Q66)</f>
        <v>0</v>
      </c>
      <c r="R67" s="63">
        <f t="shared" ref="R67" si="76">SUM(R58:R66)</f>
        <v>0</v>
      </c>
      <c r="S67" s="63">
        <f t="shared" ref="S67" si="77">SUM(S58:S66)</f>
        <v>0</v>
      </c>
      <c r="T67" s="63">
        <f t="shared" ref="T67" si="78">SUM(T58:T66)</f>
        <v>0</v>
      </c>
      <c r="U67" s="63">
        <f t="shared" ref="U67" si="79">SUM(U58:U66)</f>
        <v>0</v>
      </c>
      <c r="V67" s="63">
        <f t="shared" ref="V67" si="80">SUM(V58:V66)</f>
        <v>0</v>
      </c>
      <c r="W67" s="63">
        <f t="shared" ref="W67" si="81">SUM(W58:W66)</f>
        <v>0</v>
      </c>
      <c r="X67" s="63">
        <f t="shared" ref="X67" si="82">SUM(X58:X66)</f>
        <v>0</v>
      </c>
      <c r="AA67" s="3">
        <f t="shared" si="61"/>
        <v>0</v>
      </c>
    </row>
    <row r="69" spans="1:27" s="66" customFormat="1" x14ac:dyDescent="0.25">
      <c r="A69" s="71">
        <f>A67+1</f>
        <v>51</v>
      </c>
      <c r="B69" s="67" t="s">
        <v>433</v>
      </c>
      <c r="C69" s="67"/>
      <c r="D69" s="67"/>
      <c r="E69" s="70">
        <f>E67+E55+E43+E31+E19</f>
        <v>49882066.480000004</v>
      </c>
      <c r="F69" s="70">
        <f t="shared" ref="F69:X69" si="83">F67+F55+F43+F31+F19</f>
        <v>9342288.7801857889</v>
      </c>
      <c r="G69" s="70">
        <f t="shared" si="83"/>
        <v>8172036.7395536471</v>
      </c>
      <c r="H69" s="70">
        <f t="shared" si="83"/>
        <v>6045553.4901359482</v>
      </c>
      <c r="I69" s="70">
        <f t="shared" si="83"/>
        <v>2408471.8205991611</v>
      </c>
      <c r="J69" s="70">
        <f t="shared" si="83"/>
        <v>5161020.1406089002</v>
      </c>
      <c r="K69" s="70">
        <f t="shared" si="83"/>
        <v>14344853.620801972</v>
      </c>
      <c r="L69" s="70">
        <f t="shared" si="83"/>
        <v>1088968.7922948892</v>
      </c>
      <c r="M69" s="70">
        <f t="shared" si="83"/>
        <v>3300453.8357499046</v>
      </c>
      <c r="N69" s="70">
        <f t="shared" si="83"/>
        <v>0</v>
      </c>
      <c r="O69" s="70">
        <f t="shared" si="83"/>
        <v>3573.0188918473054</v>
      </c>
      <c r="P69" s="70">
        <f t="shared" si="83"/>
        <v>14846.241177941063</v>
      </c>
      <c r="Q69" s="70">
        <f t="shared" si="83"/>
        <v>0</v>
      </c>
      <c r="R69" s="70">
        <f t="shared" si="83"/>
        <v>0</v>
      </c>
      <c r="S69" s="70">
        <f t="shared" si="83"/>
        <v>0</v>
      </c>
      <c r="T69" s="70">
        <f t="shared" si="83"/>
        <v>0</v>
      </c>
      <c r="U69" s="70">
        <f t="shared" si="83"/>
        <v>0</v>
      </c>
      <c r="V69" s="70">
        <f t="shared" si="83"/>
        <v>0</v>
      </c>
      <c r="W69" s="70">
        <f t="shared" si="83"/>
        <v>0</v>
      </c>
      <c r="X69" s="70">
        <f t="shared" si="83"/>
        <v>0</v>
      </c>
    </row>
    <row r="72" spans="1:27" s="66" customFormat="1" x14ac:dyDescent="0.25">
      <c r="B72" s="67" t="s">
        <v>434</v>
      </c>
    </row>
    <row r="73" spans="1:27" x14ac:dyDescent="0.25">
      <c r="A73" s="8"/>
      <c r="B73" s="3" t="s">
        <v>435</v>
      </c>
    </row>
    <row r="74" spans="1:27" x14ac:dyDescent="0.25">
      <c r="A74" s="8">
        <f>+A69+1</f>
        <v>52</v>
      </c>
      <c r="B74" s="3" t="str">
        <f>B58</f>
        <v xml:space="preserve">    Consumer</v>
      </c>
      <c r="C74" s="34" t="s">
        <v>373</v>
      </c>
      <c r="E74" s="63">
        <f>'Class Expense - Elec'!$G$68+'Class Expense - PRP'!$G$68</f>
        <v>0</v>
      </c>
      <c r="F74" s="63">
        <f t="shared" ref="F74:O82" si="84">IFERROR($E74*VLOOKUP($C74,ALLOCATORS,F$1,FALSE),0)</f>
        <v>0</v>
      </c>
      <c r="G74" s="63">
        <f t="shared" si="84"/>
        <v>0</v>
      </c>
      <c r="H74" s="63">
        <f t="shared" si="84"/>
        <v>0</v>
      </c>
      <c r="I74" s="63">
        <f t="shared" si="84"/>
        <v>0</v>
      </c>
      <c r="J74" s="63">
        <f t="shared" si="84"/>
        <v>0</v>
      </c>
      <c r="K74" s="63">
        <f t="shared" si="84"/>
        <v>0</v>
      </c>
      <c r="L74" s="63">
        <f t="shared" si="84"/>
        <v>0</v>
      </c>
      <c r="M74" s="63">
        <f t="shared" si="84"/>
        <v>0</v>
      </c>
      <c r="N74" s="63">
        <f t="shared" si="84"/>
        <v>0</v>
      </c>
      <c r="O74" s="63">
        <f t="shared" si="84"/>
        <v>0</v>
      </c>
      <c r="P74" s="63">
        <f t="shared" ref="P74:X82" si="85">IFERROR($E74*VLOOKUP($C74,ALLOCATORS,P$1,FALSE),0)</f>
        <v>0</v>
      </c>
      <c r="Q74" s="63">
        <f t="shared" si="85"/>
        <v>0</v>
      </c>
      <c r="R74" s="63">
        <f t="shared" si="85"/>
        <v>0</v>
      </c>
      <c r="S74" s="63">
        <f t="shared" si="85"/>
        <v>0</v>
      </c>
      <c r="T74" s="63">
        <f t="shared" si="85"/>
        <v>0</v>
      </c>
      <c r="U74" s="63">
        <f t="shared" si="85"/>
        <v>0</v>
      </c>
      <c r="V74" s="63">
        <f t="shared" si="85"/>
        <v>0</v>
      </c>
      <c r="W74" s="63">
        <f t="shared" si="85"/>
        <v>0</v>
      </c>
      <c r="X74" s="63">
        <f t="shared" si="85"/>
        <v>0</v>
      </c>
      <c r="AA74" s="3">
        <f t="shared" ref="AA74:AA83" si="86">IF(ROUND(SUM(F74:X74)-E74,0)=0,0,1)</f>
        <v>0</v>
      </c>
    </row>
    <row r="75" spans="1:27" x14ac:dyDescent="0.25">
      <c r="A75" s="8">
        <f>+A74+1</f>
        <v>53</v>
      </c>
      <c r="B75" s="3" t="str">
        <f t="shared" ref="B75:B82" si="87">B59</f>
        <v xml:space="preserve">    Demand</v>
      </c>
      <c r="C75" s="34" t="s">
        <v>533</v>
      </c>
      <c r="E75" s="63">
        <f>'Class Expense - Elec'!$H$68+'Class Expense - PRP'!$H$68</f>
        <v>6419459.9316707663</v>
      </c>
      <c r="F75" s="63">
        <f t="shared" si="84"/>
        <v>1706133.1034444661</v>
      </c>
      <c r="G75" s="63">
        <f t="shared" si="84"/>
        <v>742627.49711759295</v>
      </c>
      <c r="H75" s="63">
        <f t="shared" si="84"/>
        <v>1043789.6600693156</v>
      </c>
      <c r="I75" s="63">
        <f t="shared" si="84"/>
        <v>329783.41048155475</v>
      </c>
      <c r="J75" s="63">
        <f t="shared" si="84"/>
        <v>565708.16876179993</v>
      </c>
      <c r="K75" s="63">
        <f t="shared" si="84"/>
        <v>1484170.7892933413</v>
      </c>
      <c r="L75" s="63">
        <f t="shared" si="84"/>
        <v>118486.85226239699</v>
      </c>
      <c r="M75" s="63">
        <f t="shared" si="84"/>
        <v>424893.74643686379</v>
      </c>
      <c r="N75" s="63">
        <f t="shared" si="84"/>
        <v>0</v>
      </c>
      <c r="O75" s="63">
        <f t="shared" si="84"/>
        <v>0</v>
      </c>
      <c r="P75" s="63">
        <f t="shared" si="85"/>
        <v>3866.703803434867</v>
      </c>
      <c r="Q75" s="63">
        <f t="shared" si="85"/>
        <v>0</v>
      </c>
      <c r="R75" s="63">
        <f t="shared" si="85"/>
        <v>0</v>
      </c>
      <c r="S75" s="63">
        <f t="shared" si="85"/>
        <v>0</v>
      </c>
      <c r="T75" s="63">
        <f t="shared" si="85"/>
        <v>0</v>
      </c>
      <c r="U75" s="63">
        <f t="shared" si="85"/>
        <v>0</v>
      </c>
      <c r="V75" s="63">
        <f t="shared" si="85"/>
        <v>0</v>
      </c>
      <c r="W75" s="63">
        <f t="shared" si="85"/>
        <v>0</v>
      </c>
      <c r="X75" s="63">
        <f t="shared" si="85"/>
        <v>0</v>
      </c>
      <c r="AA75" s="3">
        <f t="shared" si="86"/>
        <v>0</v>
      </c>
    </row>
    <row r="76" spans="1:27" x14ac:dyDescent="0.25">
      <c r="A76" s="8">
        <f t="shared" ref="A76:A83" si="88">+A75+1</f>
        <v>54</v>
      </c>
      <c r="B76" s="3" t="str">
        <f t="shared" si="87"/>
        <v xml:space="preserve">    Energy</v>
      </c>
      <c r="C76" s="34" t="s">
        <v>369</v>
      </c>
      <c r="E76" s="63">
        <f>'Class Expense - Elec'!$I$68+'Class Expense - PRP'!$I$68</f>
        <v>0</v>
      </c>
      <c r="F76" s="63">
        <f t="shared" si="84"/>
        <v>0</v>
      </c>
      <c r="G76" s="63">
        <f t="shared" si="84"/>
        <v>0</v>
      </c>
      <c r="H76" s="63">
        <f t="shared" si="84"/>
        <v>0</v>
      </c>
      <c r="I76" s="63">
        <f t="shared" si="84"/>
        <v>0</v>
      </c>
      <c r="J76" s="63">
        <f t="shared" si="84"/>
        <v>0</v>
      </c>
      <c r="K76" s="63">
        <f t="shared" si="84"/>
        <v>0</v>
      </c>
      <c r="L76" s="63">
        <f t="shared" si="84"/>
        <v>0</v>
      </c>
      <c r="M76" s="63">
        <f t="shared" si="84"/>
        <v>0</v>
      </c>
      <c r="N76" s="63">
        <f t="shared" si="84"/>
        <v>0</v>
      </c>
      <c r="O76" s="63">
        <f t="shared" si="84"/>
        <v>0</v>
      </c>
      <c r="P76" s="63">
        <f t="shared" si="85"/>
        <v>0</v>
      </c>
      <c r="Q76" s="63">
        <f t="shared" si="85"/>
        <v>0</v>
      </c>
      <c r="R76" s="63">
        <f t="shared" si="85"/>
        <v>0</v>
      </c>
      <c r="S76" s="63">
        <f t="shared" si="85"/>
        <v>0</v>
      </c>
      <c r="T76" s="63">
        <f t="shared" si="85"/>
        <v>0</v>
      </c>
      <c r="U76" s="63">
        <f t="shared" si="85"/>
        <v>0</v>
      </c>
      <c r="V76" s="63">
        <f t="shared" si="85"/>
        <v>0</v>
      </c>
      <c r="W76" s="63">
        <f t="shared" si="85"/>
        <v>0</v>
      </c>
      <c r="X76" s="63">
        <f t="shared" si="85"/>
        <v>0</v>
      </c>
      <c r="AA76" s="3">
        <f t="shared" si="86"/>
        <v>0</v>
      </c>
    </row>
    <row r="77" spans="1:27" x14ac:dyDescent="0.25">
      <c r="A77" s="8">
        <f t="shared" si="88"/>
        <v>55</v>
      </c>
      <c r="B77" s="3" t="str">
        <f t="shared" si="87"/>
        <v xml:space="preserve">    Revenue</v>
      </c>
      <c r="C77" s="34" t="s">
        <v>91</v>
      </c>
      <c r="E77" s="63">
        <f>'Class Expense - Elec'!$J$68+'Class Expense - PRP'!$J$68</f>
        <v>0</v>
      </c>
      <c r="F77" s="63">
        <f t="shared" si="84"/>
        <v>0</v>
      </c>
      <c r="G77" s="63">
        <f t="shared" si="84"/>
        <v>0</v>
      </c>
      <c r="H77" s="63">
        <f t="shared" si="84"/>
        <v>0</v>
      </c>
      <c r="I77" s="63">
        <f t="shared" si="84"/>
        <v>0</v>
      </c>
      <c r="J77" s="63">
        <f t="shared" si="84"/>
        <v>0</v>
      </c>
      <c r="K77" s="63">
        <f t="shared" si="84"/>
        <v>0</v>
      </c>
      <c r="L77" s="63">
        <f t="shared" si="84"/>
        <v>0</v>
      </c>
      <c r="M77" s="63">
        <f t="shared" si="84"/>
        <v>0</v>
      </c>
      <c r="N77" s="63">
        <f t="shared" si="84"/>
        <v>0</v>
      </c>
      <c r="O77" s="63">
        <f t="shared" si="84"/>
        <v>0</v>
      </c>
      <c r="P77" s="63">
        <f t="shared" si="85"/>
        <v>0</v>
      </c>
      <c r="Q77" s="63">
        <f t="shared" si="85"/>
        <v>0</v>
      </c>
      <c r="R77" s="63">
        <f t="shared" si="85"/>
        <v>0</v>
      </c>
      <c r="S77" s="63">
        <f t="shared" si="85"/>
        <v>0</v>
      </c>
      <c r="T77" s="63">
        <f t="shared" si="85"/>
        <v>0</v>
      </c>
      <c r="U77" s="63">
        <f t="shared" si="85"/>
        <v>0</v>
      </c>
      <c r="V77" s="63">
        <f t="shared" si="85"/>
        <v>0</v>
      </c>
      <c r="W77" s="63">
        <f t="shared" si="85"/>
        <v>0</v>
      </c>
      <c r="X77" s="63">
        <f t="shared" si="85"/>
        <v>0</v>
      </c>
      <c r="AA77" s="3">
        <f t="shared" si="86"/>
        <v>0</v>
      </c>
    </row>
    <row r="78" spans="1:27" x14ac:dyDescent="0.25">
      <c r="A78" s="8">
        <f t="shared" si="88"/>
        <v>56</v>
      </c>
      <c r="B78" s="3" t="str">
        <f t="shared" si="87"/>
        <v xml:space="preserve">    Lights</v>
      </c>
      <c r="C78" s="34" t="s">
        <v>577</v>
      </c>
      <c r="E78" s="63">
        <f>'Class Expense - Elec'!$K$68+'Class Expense - PRP'!$K$68</f>
        <v>0</v>
      </c>
      <c r="F78" s="63">
        <f t="shared" si="84"/>
        <v>0</v>
      </c>
      <c r="G78" s="63">
        <f t="shared" si="84"/>
        <v>0</v>
      </c>
      <c r="H78" s="63">
        <f t="shared" si="84"/>
        <v>0</v>
      </c>
      <c r="I78" s="63">
        <f t="shared" si="84"/>
        <v>0</v>
      </c>
      <c r="J78" s="63">
        <f t="shared" si="84"/>
        <v>0</v>
      </c>
      <c r="K78" s="63">
        <f t="shared" si="84"/>
        <v>0</v>
      </c>
      <c r="L78" s="63">
        <f t="shared" si="84"/>
        <v>0</v>
      </c>
      <c r="M78" s="63">
        <f t="shared" si="84"/>
        <v>0</v>
      </c>
      <c r="N78" s="63">
        <f t="shared" si="84"/>
        <v>0</v>
      </c>
      <c r="O78" s="63">
        <f t="shared" si="84"/>
        <v>0</v>
      </c>
      <c r="P78" s="63">
        <f t="shared" si="85"/>
        <v>0</v>
      </c>
      <c r="Q78" s="63">
        <f t="shared" si="85"/>
        <v>0</v>
      </c>
      <c r="R78" s="63">
        <f t="shared" si="85"/>
        <v>0</v>
      </c>
      <c r="S78" s="63">
        <f t="shared" si="85"/>
        <v>0</v>
      </c>
      <c r="T78" s="63">
        <f t="shared" si="85"/>
        <v>0</v>
      </c>
      <c r="U78" s="63">
        <f t="shared" si="85"/>
        <v>0</v>
      </c>
      <c r="V78" s="63">
        <f t="shared" si="85"/>
        <v>0</v>
      </c>
      <c r="W78" s="63">
        <f t="shared" si="85"/>
        <v>0</v>
      </c>
      <c r="X78" s="63">
        <f t="shared" si="85"/>
        <v>0</v>
      </c>
      <c r="AA78" s="3">
        <f t="shared" si="86"/>
        <v>0</v>
      </c>
    </row>
    <row r="79" spans="1:27" x14ac:dyDescent="0.25">
      <c r="A79" s="8">
        <f t="shared" si="88"/>
        <v>57</v>
      </c>
      <c r="B79" s="3" t="str">
        <f t="shared" si="87"/>
        <v xml:space="preserve">    na</v>
      </c>
      <c r="C79" s="34" t="s">
        <v>373</v>
      </c>
      <c r="E79" s="63">
        <f>'Class Expense - Elec'!$L$68+'Class Expense - PRP'!$L$68</f>
        <v>0</v>
      </c>
      <c r="F79" s="63">
        <f t="shared" si="84"/>
        <v>0</v>
      </c>
      <c r="G79" s="63">
        <f t="shared" si="84"/>
        <v>0</v>
      </c>
      <c r="H79" s="63">
        <f t="shared" si="84"/>
        <v>0</v>
      </c>
      <c r="I79" s="63">
        <f t="shared" si="84"/>
        <v>0</v>
      </c>
      <c r="J79" s="63">
        <f t="shared" si="84"/>
        <v>0</v>
      </c>
      <c r="K79" s="63">
        <f t="shared" si="84"/>
        <v>0</v>
      </c>
      <c r="L79" s="63">
        <f t="shared" si="84"/>
        <v>0</v>
      </c>
      <c r="M79" s="63">
        <f t="shared" si="84"/>
        <v>0</v>
      </c>
      <c r="N79" s="63">
        <f t="shared" si="84"/>
        <v>0</v>
      </c>
      <c r="O79" s="63">
        <f t="shared" si="84"/>
        <v>0</v>
      </c>
      <c r="P79" s="63">
        <f t="shared" si="85"/>
        <v>0</v>
      </c>
      <c r="Q79" s="63">
        <f t="shared" si="85"/>
        <v>0</v>
      </c>
      <c r="R79" s="63">
        <f t="shared" si="85"/>
        <v>0</v>
      </c>
      <c r="S79" s="63">
        <f t="shared" si="85"/>
        <v>0</v>
      </c>
      <c r="T79" s="63">
        <f t="shared" si="85"/>
        <v>0</v>
      </c>
      <c r="U79" s="63">
        <f t="shared" si="85"/>
        <v>0</v>
      </c>
      <c r="V79" s="63">
        <f t="shared" si="85"/>
        <v>0</v>
      </c>
      <c r="W79" s="63">
        <f t="shared" si="85"/>
        <v>0</v>
      </c>
      <c r="X79" s="63">
        <f t="shared" si="85"/>
        <v>0</v>
      </c>
      <c r="AA79" s="3">
        <f t="shared" si="86"/>
        <v>0</v>
      </c>
    </row>
    <row r="80" spans="1:27" x14ac:dyDescent="0.25">
      <c r="A80" s="8">
        <f t="shared" si="88"/>
        <v>58</v>
      </c>
      <c r="B80" s="3" t="str">
        <f t="shared" si="87"/>
        <v xml:space="preserve">    na</v>
      </c>
      <c r="C80" s="34" t="s">
        <v>373</v>
      </c>
      <c r="E80" s="63">
        <f>'Class Expense - Elec'!$M$68+'Class Expense - PRP'!$M$68</f>
        <v>0</v>
      </c>
      <c r="F80" s="63">
        <f t="shared" si="84"/>
        <v>0</v>
      </c>
      <c r="G80" s="63">
        <f t="shared" si="84"/>
        <v>0</v>
      </c>
      <c r="H80" s="63">
        <f t="shared" si="84"/>
        <v>0</v>
      </c>
      <c r="I80" s="63">
        <f t="shared" si="84"/>
        <v>0</v>
      </c>
      <c r="J80" s="63">
        <f t="shared" si="84"/>
        <v>0</v>
      </c>
      <c r="K80" s="63">
        <f t="shared" si="84"/>
        <v>0</v>
      </c>
      <c r="L80" s="63">
        <f t="shared" si="84"/>
        <v>0</v>
      </c>
      <c r="M80" s="63">
        <f t="shared" si="84"/>
        <v>0</v>
      </c>
      <c r="N80" s="63">
        <f t="shared" si="84"/>
        <v>0</v>
      </c>
      <c r="O80" s="63">
        <f t="shared" si="84"/>
        <v>0</v>
      </c>
      <c r="P80" s="63">
        <f t="shared" si="85"/>
        <v>0</v>
      </c>
      <c r="Q80" s="63">
        <f t="shared" si="85"/>
        <v>0</v>
      </c>
      <c r="R80" s="63">
        <f t="shared" si="85"/>
        <v>0</v>
      </c>
      <c r="S80" s="63">
        <f t="shared" si="85"/>
        <v>0</v>
      </c>
      <c r="T80" s="63">
        <f t="shared" si="85"/>
        <v>0</v>
      </c>
      <c r="U80" s="63">
        <f t="shared" si="85"/>
        <v>0</v>
      </c>
      <c r="V80" s="63">
        <f t="shared" si="85"/>
        <v>0</v>
      </c>
      <c r="W80" s="63">
        <f t="shared" si="85"/>
        <v>0</v>
      </c>
      <c r="X80" s="63">
        <f t="shared" si="85"/>
        <v>0</v>
      </c>
      <c r="AA80" s="3">
        <f t="shared" si="86"/>
        <v>0</v>
      </c>
    </row>
    <row r="81" spans="1:27" x14ac:dyDescent="0.25">
      <c r="A81" s="8">
        <f t="shared" si="88"/>
        <v>59</v>
      </c>
      <c r="B81" s="3" t="str">
        <f t="shared" si="87"/>
        <v xml:space="preserve">    na</v>
      </c>
      <c r="C81" s="34" t="s">
        <v>373</v>
      </c>
      <c r="E81" s="63">
        <f>'Class Expense - Elec'!$N$68+'Class Expense - PRP'!$N$68</f>
        <v>0</v>
      </c>
      <c r="F81" s="63">
        <f t="shared" si="84"/>
        <v>0</v>
      </c>
      <c r="G81" s="63">
        <f t="shared" si="84"/>
        <v>0</v>
      </c>
      <c r="H81" s="63">
        <f t="shared" si="84"/>
        <v>0</v>
      </c>
      <c r="I81" s="63">
        <f t="shared" si="84"/>
        <v>0</v>
      </c>
      <c r="J81" s="63">
        <f t="shared" si="84"/>
        <v>0</v>
      </c>
      <c r="K81" s="63">
        <f t="shared" si="84"/>
        <v>0</v>
      </c>
      <c r="L81" s="63">
        <f t="shared" si="84"/>
        <v>0</v>
      </c>
      <c r="M81" s="63">
        <f t="shared" si="84"/>
        <v>0</v>
      </c>
      <c r="N81" s="63">
        <f t="shared" si="84"/>
        <v>0</v>
      </c>
      <c r="O81" s="63">
        <f t="shared" si="84"/>
        <v>0</v>
      </c>
      <c r="P81" s="63">
        <f t="shared" si="85"/>
        <v>0</v>
      </c>
      <c r="Q81" s="63">
        <f t="shared" si="85"/>
        <v>0</v>
      </c>
      <c r="R81" s="63">
        <f t="shared" si="85"/>
        <v>0</v>
      </c>
      <c r="S81" s="63">
        <f t="shared" si="85"/>
        <v>0</v>
      </c>
      <c r="T81" s="63">
        <f t="shared" si="85"/>
        <v>0</v>
      </c>
      <c r="U81" s="63">
        <f t="shared" si="85"/>
        <v>0</v>
      </c>
      <c r="V81" s="63">
        <f t="shared" si="85"/>
        <v>0</v>
      </c>
      <c r="W81" s="63">
        <f t="shared" si="85"/>
        <v>0</v>
      </c>
      <c r="X81" s="63">
        <f t="shared" si="85"/>
        <v>0</v>
      </c>
      <c r="AA81" s="3">
        <f t="shared" si="86"/>
        <v>0</v>
      </c>
    </row>
    <row r="82" spans="1:27" x14ac:dyDescent="0.25">
      <c r="A82" s="8">
        <f t="shared" si="88"/>
        <v>60</v>
      </c>
      <c r="B82" s="3" t="str">
        <f t="shared" si="87"/>
        <v xml:space="preserve">    na</v>
      </c>
      <c r="C82" s="34" t="s">
        <v>373</v>
      </c>
      <c r="E82" s="69">
        <f>'Class Expense - Elec'!$O$68+'Class Expense - PRP'!$O$68</f>
        <v>0</v>
      </c>
      <c r="F82" s="69">
        <f t="shared" si="84"/>
        <v>0</v>
      </c>
      <c r="G82" s="69">
        <f t="shared" si="84"/>
        <v>0</v>
      </c>
      <c r="H82" s="69">
        <f t="shared" si="84"/>
        <v>0</v>
      </c>
      <c r="I82" s="69">
        <f t="shared" si="84"/>
        <v>0</v>
      </c>
      <c r="J82" s="69">
        <f t="shared" si="84"/>
        <v>0</v>
      </c>
      <c r="K82" s="69">
        <f t="shared" si="84"/>
        <v>0</v>
      </c>
      <c r="L82" s="69">
        <f t="shared" si="84"/>
        <v>0</v>
      </c>
      <c r="M82" s="69">
        <f t="shared" si="84"/>
        <v>0</v>
      </c>
      <c r="N82" s="69">
        <f t="shared" si="84"/>
        <v>0</v>
      </c>
      <c r="O82" s="69">
        <f t="shared" si="84"/>
        <v>0</v>
      </c>
      <c r="P82" s="69">
        <f t="shared" si="85"/>
        <v>0</v>
      </c>
      <c r="Q82" s="69">
        <f t="shared" si="85"/>
        <v>0</v>
      </c>
      <c r="R82" s="69">
        <f t="shared" si="85"/>
        <v>0</v>
      </c>
      <c r="S82" s="69">
        <f t="shared" si="85"/>
        <v>0</v>
      </c>
      <c r="T82" s="69">
        <f t="shared" si="85"/>
        <v>0</v>
      </c>
      <c r="U82" s="69">
        <f t="shared" si="85"/>
        <v>0</v>
      </c>
      <c r="V82" s="69">
        <f t="shared" si="85"/>
        <v>0</v>
      </c>
      <c r="W82" s="69">
        <f t="shared" si="85"/>
        <v>0</v>
      </c>
      <c r="X82" s="69">
        <f t="shared" si="85"/>
        <v>0</v>
      </c>
      <c r="AA82" s="3">
        <f t="shared" si="86"/>
        <v>0</v>
      </c>
    </row>
    <row r="83" spans="1:27" s="66" customFormat="1" x14ac:dyDescent="0.25">
      <c r="A83" s="71">
        <f t="shared" si="88"/>
        <v>61</v>
      </c>
      <c r="B83" s="67" t="s">
        <v>260</v>
      </c>
      <c r="C83" s="67"/>
      <c r="D83" s="67"/>
      <c r="E83" s="70">
        <f>SUM(E74:E82)</f>
        <v>6419459.9316707663</v>
      </c>
      <c r="F83" s="70">
        <f t="shared" ref="F83" si="89">SUM(F74:F82)</f>
        <v>1706133.1034444661</v>
      </c>
      <c r="G83" s="70">
        <f t="shared" ref="G83" si="90">SUM(G74:G82)</f>
        <v>742627.49711759295</v>
      </c>
      <c r="H83" s="70">
        <f t="shared" ref="H83" si="91">SUM(H74:H82)</f>
        <v>1043789.6600693156</v>
      </c>
      <c r="I83" s="70">
        <f t="shared" ref="I83" si="92">SUM(I74:I82)</f>
        <v>329783.41048155475</v>
      </c>
      <c r="J83" s="70">
        <f t="shared" ref="J83" si="93">SUM(J74:J82)</f>
        <v>565708.16876179993</v>
      </c>
      <c r="K83" s="70">
        <f t="shared" ref="K83" si="94">SUM(K74:K82)</f>
        <v>1484170.7892933413</v>
      </c>
      <c r="L83" s="70">
        <f t="shared" ref="L83" si="95">SUM(L74:L82)</f>
        <v>118486.85226239699</v>
      </c>
      <c r="M83" s="70">
        <f t="shared" ref="M83" si="96">SUM(M74:M82)</f>
        <v>424893.74643686379</v>
      </c>
      <c r="N83" s="70">
        <f t="shared" ref="N83" si="97">SUM(N74:N82)</f>
        <v>0</v>
      </c>
      <c r="O83" s="70">
        <f t="shared" ref="O83" si="98">SUM(O74:O82)</f>
        <v>0</v>
      </c>
      <c r="P83" s="70">
        <f t="shared" ref="P83" si="99">SUM(P74:P82)</f>
        <v>3866.703803434867</v>
      </c>
      <c r="Q83" s="70">
        <f t="shared" ref="Q83" si="100">SUM(Q74:Q82)</f>
        <v>0</v>
      </c>
      <c r="R83" s="70">
        <f t="shared" ref="R83" si="101">SUM(R74:R82)</f>
        <v>0</v>
      </c>
      <c r="S83" s="70">
        <f t="shared" ref="S83" si="102">SUM(S74:S82)</f>
        <v>0</v>
      </c>
      <c r="T83" s="70">
        <f t="shared" ref="T83" si="103">SUM(T74:T82)</f>
        <v>0</v>
      </c>
      <c r="U83" s="70">
        <f t="shared" ref="U83" si="104">SUM(U74:U82)</f>
        <v>0</v>
      </c>
      <c r="V83" s="70">
        <f t="shared" ref="V83" si="105">SUM(V74:V82)</f>
        <v>0</v>
      </c>
      <c r="W83" s="70">
        <f t="shared" ref="W83" si="106">SUM(W74:W82)</f>
        <v>0</v>
      </c>
      <c r="X83" s="70">
        <f t="shared" ref="X83" si="107">SUM(X74:X82)</f>
        <v>0</v>
      </c>
      <c r="AA83" s="66">
        <f t="shared" si="86"/>
        <v>0</v>
      </c>
    </row>
    <row r="86" spans="1:27" s="66" customFormat="1" x14ac:dyDescent="0.25">
      <c r="B86" s="76" t="s">
        <v>436</v>
      </c>
    </row>
    <row r="87" spans="1:27" x14ac:dyDescent="0.25">
      <c r="B87" s="3" t="s">
        <v>437</v>
      </c>
    </row>
    <row r="88" spans="1:27" x14ac:dyDescent="0.25">
      <c r="A88" s="8">
        <f>+A83+1</f>
        <v>62</v>
      </c>
      <c r="B88" s="3" t="str">
        <f>B74</f>
        <v xml:space="preserve">    Consumer</v>
      </c>
      <c r="C88" s="34" t="s">
        <v>373</v>
      </c>
      <c r="E88" s="63">
        <f>'Class Expense - Elec'!$G$71+'Class Expense - PRP'!$G$71</f>
        <v>30781.327730578476</v>
      </c>
      <c r="F88" s="63">
        <f t="shared" ref="F88:O96" si="108">IFERROR($E88*VLOOKUP($C88,ALLOCATORS,F$1,FALSE),0)</f>
        <v>23520.47674535339</v>
      </c>
      <c r="G88" s="63">
        <f t="shared" si="108"/>
        <v>2826.1276650719187</v>
      </c>
      <c r="H88" s="63">
        <f t="shared" si="108"/>
        <v>4275.8344690769945</v>
      </c>
      <c r="I88" s="63">
        <f t="shared" si="108"/>
        <v>64.664067298442248</v>
      </c>
      <c r="J88" s="63">
        <f t="shared" si="108"/>
        <v>8.0060273798071346</v>
      </c>
      <c r="K88" s="63">
        <f t="shared" si="108"/>
        <v>4.3109378198961492</v>
      </c>
      <c r="L88" s="63">
        <f t="shared" si="108"/>
        <v>0.61584825998516424</v>
      </c>
      <c r="M88" s="63">
        <f t="shared" si="108"/>
        <v>6.7743308598368053</v>
      </c>
      <c r="N88" s="63">
        <f t="shared" si="108"/>
        <v>0.61584825998516424</v>
      </c>
      <c r="O88" s="63">
        <f t="shared" si="108"/>
        <v>6.7743308598368053</v>
      </c>
      <c r="P88" s="63">
        <f t="shared" ref="P88:X96" si="109">IFERROR($E88*VLOOKUP($C88,ALLOCATORS,P$1,FALSE),0)</f>
        <v>67.127460338382889</v>
      </c>
      <c r="Q88" s="63">
        <f t="shared" si="109"/>
        <v>0</v>
      </c>
      <c r="R88" s="63">
        <f t="shared" si="109"/>
        <v>0</v>
      </c>
      <c r="S88" s="63">
        <f t="shared" si="109"/>
        <v>0</v>
      </c>
      <c r="T88" s="63">
        <f t="shared" si="109"/>
        <v>0</v>
      </c>
      <c r="U88" s="63">
        <f t="shared" si="109"/>
        <v>0</v>
      </c>
      <c r="V88" s="63">
        <f t="shared" si="109"/>
        <v>0</v>
      </c>
      <c r="W88" s="63">
        <f t="shared" si="109"/>
        <v>0</v>
      </c>
      <c r="X88" s="63">
        <f t="shared" si="109"/>
        <v>0</v>
      </c>
      <c r="AA88" s="3">
        <f t="shared" ref="AA88:AA97" si="110">IF(ROUND(SUM(F88:X88)-E88,0)=0,0,1)</f>
        <v>0</v>
      </c>
    </row>
    <row r="89" spans="1:27" x14ac:dyDescent="0.25">
      <c r="A89" s="8">
        <f>+A88+1</f>
        <v>63</v>
      </c>
      <c r="B89" s="3" t="str">
        <f t="shared" ref="B89:B96" si="111">B75</f>
        <v xml:space="preserve">    Demand</v>
      </c>
      <c r="C89" s="34" t="s">
        <v>535</v>
      </c>
      <c r="E89" s="63">
        <f>'Class Expense - Elec'!$H$71+'Class Expense - PRP'!$H$71</f>
        <v>108195.03962206052</v>
      </c>
      <c r="F89" s="63">
        <f t="shared" si="108"/>
        <v>20059.878327123501</v>
      </c>
      <c r="G89" s="63">
        <f t="shared" si="108"/>
        <v>15138.47167996381</v>
      </c>
      <c r="H89" s="63">
        <f t="shared" si="108"/>
        <v>13257.60572575585</v>
      </c>
      <c r="I89" s="63">
        <f t="shared" si="108"/>
        <v>5367.2545081304734</v>
      </c>
      <c r="J89" s="63">
        <f t="shared" si="108"/>
        <v>11513.241035320523</v>
      </c>
      <c r="K89" s="63">
        <f t="shared" si="108"/>
        <v>33024.92787286255</v>
      </c>
      <c r="L89" s="63">
        <f t="shared" si="108"/>
        <v>2507.0551540612209</v>
      </c>
      <c r="M89" s="63">
        <f t="shared" si="108"/>
        <v>7187.8389847918515</v>
      </c>
      <c r="N89" s="63">
        <f t="shared" si="108"/>
        <v>0</v>
      </c>
      <c r="O89" s="63">
        <f t="shared" si="108"/>
        <v>26.014578923701642</v>
      </c>
      <c r="P89" s="63">
        <f t="shared" si="109"/>
        <v>112.75175512703906</v>
      </c>
      <c r="Q89" s="63">
        <f t="shared" si="109"/>
        <v>0</v>
      </c>
      <c r="R89" s="63">
        <f t="shared" si="109"/>
        <v>0</v>
      </c>
      <c r="S89" s="63">
        <f t="shared" si="109"/>
        <v>0</v>
      </c>
      <c r="T89" s="63">
        <f t="shared" si="109"/>
        <v>0</v>
      </c>
      <c r="U89" s="63">
        <f t="shared" si="109"/>
        <v>0</v>
      </c>
      <c r="V89" s="63">
        <f t="shared" si="109"/>
        <v>0</v>
      </c>
      <c r="W89" s="63">
        <f t="shared" si="109"/>
        <v>0</v>
      </c>
      <c r="X89" s="63">
        <f t="shared" si="109"/>
        <v>0</v>
      </c>
      <c r="AA89" s="3">
        <f t="shared" si="110"/>
        <v>0</v>
      </c>
    </row>
    <row r="90" spans="1:27" x14ac:dyDescent="0.25">
      <c r="A90" s="8">
        <f t="shared" ref="A90:A96" si="112">+A89+1</f>
        <v>64</v>
      </c>
      <c r="B90" s="3" t="str">
        <f t="shared" si="111"/>
        <v xml:space="preserve">    Energy</v>
      </c>
      <c r="C90" s="34" t="s">
        <v>369</v>
      </c>
      <c r="E90" s="63">
        <f>'Class Expense - Elec'!$I$71+'Class Expense - PRP'!$I$71</f>
        <v>0</v>
      </c>
      <c r="F90" s="63">
        <f t="shared" si="108"/>
        <v>0</v>
      </c>
      <c r="G90" s="63">
        <f t="shared" si="108"/>
        <v>0</v>
      </c>
      <c r="H90" s="63">
        <f t="shared" si="108"/>
        <v>0</v>
      </c>
      <c r="I90" s="63">
        <f t="shared" si="108"/>
        <v>0</v>
      </c>
      <c r="J90" s="63">
        <f t="shared" si="108"/>
        <v>0</v>
      </c>
      <c r="K90" s="63">
        <f t="shared" si="108"/>
        <v>0</v>
      </c>
      <c r="L90" s="63">
        <f t="shared" si="108"/>
        <v>0</v>
      </c>
      <c r="M90" s="63">
        <f t="shared" si="108"/>
        <v>0</v>
      </c>
      <c r="N90" s="63">
        <f t="shared" si="108"/>
        <v>0</v>
      </c>
      <c r="O90" s="63">
        <f t="shared" si="108"/>
        <v>0</v>
      </c>
      <c r="P90" s="63">
        <f t="shared" si="109"/>
        <v>0</v>
      </c>
      <c r="Q90" s="63">
        <f t="shared" si="109"/>
        <v>0</v>
      </c>
      <c r="R90" s="63">
        <f t="shared" si="109"/>
        <v>0</v>
      </c>
      <c r="S90" s="63">
        <f t="shared" si="109"/>
        <v>0</v>
      </c>
      <c r="T90" s="63">
        <f t="shared" si="109"/>
        <v>0</v>
      </c>
      <c r="U90" s="63">
        <f t="shared" si="109"/>
        <v>0</v>
      </c>
      <c r="V90" s="63">
        <f t="shared" si="109"/>
        <v>0</v>
      </c>
      <c r="W90" s="63">
        <f t="shared" si="109"/>
        <v>0</v>
      </c>
      <c r="X90" s="63">
        <f t="shared" si="109"/>
        <v>0</v>
      </c>
      <c r="AA90" s="3">
        <f t="shared" si="110"/>
        <v>0</v>
      </c>
    </row>
    <row r="91" spans="1:27" x14ac:dyDescent="0.25">
      <c r="A91" s="8">
        <f t="shared" si="112"/>
        <v>65</v>
      </c>
      <c r="B91" s="3" t="str">
        <f t="shared" si="111"/>
        <v xml:space="preserve">    Revenue</v>
      </c>
      <c r="C91" s="34" t="s">
        <v>91</v>
      </c>
      <c r="E91" s="63">
        <f>'Class Expense - Elec'!$J$71+'Class Expense - PRP'!$J$71</f>
        <v>0</v>
      </c>
      <c r="F91" s="63">
        <f t="shared" si="108"/>
        <v>0</v>
      </c>
      <c r="G91" s="63">
        <f t="shared" si="108"/>
        <v>0</v>
      </c>
      <c r="H91" s="63">
        <f t="shared" si="108"/>
        <v>0</v>
      </c>
      <c r="I91" s="63">
        <f t="shared" si="108"/>
        <v>0</v>
      </c>
      <c r="J91" s="63">
        <f t="shared" si="108"/>
        <v>0</v>
      </c>
      <c r="K91" s="63">
        <f t="shared" si="108"/>
        <v>0</v>
      </c>
      <c r="L91" s="63">
        <f t="shared" si="108"/>
        <v>0</v>
      </c>
      <c r="M91" s="63">
        <f t="shared" si="108"/>
        <v>0</v>
      </c>
      <c r="N91" s="63">
        <f t="shared" si="108"/>
        <v>0</v>
      </c>
      <c r="O91" s="63">
        <f t="shared" si="108"/>
        <v>0</v>
      </c>
      <c r="P91" s="63">
        <f t="shared" si="109"/>
        <v>0</v>
      </c>
      <c r="Q91" s="63">
        <f t="shared" si="109"/>
        <v>0</v>
      </c>
      <c r="R91" s="63">
        <f t="shared" si="109"/>
        <v>0</v>
      </c>
      <c r="S91" s="63">
        <f t="shared" si="109"/>
        <v>0</v>
      </c>
      <c r="T91" s="63">
        <f t="shared" si="109"/>
        <v>0</v>
      </c>
      <c r="U91" s="63">
        <f t="shared" si="109"/>
        <v>0</v>
      </c>
      <c r="V91" s="63">
        <f t="shared" si="109"/>
        <v>0</v>
      </c>
      <c r="W91" s="63">
        <f t="shared" si="109"/>
        <v>0</v>
      </c>
      <c r="X91" s="63">
        <f t="shared" si="109"/>
        <v>0</v>
      </c>
      <c r="AA91" s="3">
        <f t="shared" si="110"/>
        <v>0</v>
      </c>
    </row>
    <row r="92" spans="1:27" x14ac:dyDescent="0.25">
      <c r="A92" s="8">
        <f t="shared" si="112"/>
        <v>66</v>
      </c>
      <c r="B92" s="3" t="str">
        <f t="shared" si="111"/>
        <v xml:space="preserve">    Lights</v>
      </c>
      <c r="C92" s="34" t="s">
        <v>577</v>
      </c>
      <c r="E92" s="63">
        <f>'Class Expense - Elec'!$K$71+'Class Expense - PRP'!$K$71</f>
        <v>1640.9926473609867</v>
      </c>
      <c r="F92" s="63">
        <f t="shared" si="108"/>
        <v>0</v>
      </c>
      <c r="G92" s="63">
        <f t="shared" si="108"/>
        <v>0</v>
      </c>
      <c r="H92" s="63">
        <f t="shared" si="108"/>
        <v>0</v>
      </c>
      <c r="I92" s="63">
        <f t="shared" si="108"/>
        <v>0</v>
      </c>
      <c r="J92" s="63">
        <f t="shared" si="108"/>
        <v>0</v>
      </c>
      <c r="K92" s="63">
        <f t="shared" si="108"/>
        <v>0</v>
      </c>
      <c r="L92" s="63">
        <f t="shared" si="108"/>
        <v>0</v>
      </c>
      <c r="M92" s="63">
        <f t="shared" si="108"/>
        <v>0</v>
      </c>
      <c r="N92" s="63">
        <f t="shared" si="108"/>
        <v>0</v>
      </c>
      <c r="O92" s="63">
        <f t="shared" si="108"/>
        <v>0</v>
      </c>
      <c r="P92" s="63">
        <f t="shared" si="109"/>
        <v>1640.9926473609867</v>
      </c>
      <c r="Q92" s="63">
        <f t="shared" si="109"/>
        <v>0</v>
      </c>
      <c r="R92" s="63">
        <f t="shared" si="109"/>
        <v>0</v>
      </c>
      <c r="S92" s="63">
        <f t="shared" si="109"/>
        <v>0</v>
      </c>
      <c r="T92" s="63">
        <f t="shared" si="109"/>
        <v>0</v>
      </c>
      <c r="U92" s="63">
        <f t="shared" si="109"/>
        <v>0</v>
      </c>
      <c r="V92" s="63">
        <f t="shared" si="109"/>
        <v>0</v>
      </c>
      <c r="W92" s="63">
        <f t="shared" si="109"/>
        <v>0</v>
      </c>
      <c r="X92" s="63">
        <f t="shared" si="109"/>
        <v>0</v>
      </c>
      <c r="AA92" s="3">
        <f t="shared" si="110"/>
        <v>0</v>
      </c>
    </row>
    <row r="93" spans="1:27" x14ac:dyDescent="0.25">
      <c r="A93" s="8">
        <f t="shared" si="112"/>
        <v>67</v>
      </c>
      <c r="B93" s="3" t="str">
        <f t="shared" si="111"/>
        <v xml:space="preserve">    na</v>
      </c>
      <c r="C93" s="34" t="s">
        <v>373</v>
      </c>
      <c r="E93" s="63">
        <f>'Class Expense - Elec'!$L$71+'Class Expense - PRP'!$L$71</f>
        <v>0</v>
      </c>
      <c r="F93" s="63">
        <f t="shared" si="108"/>
        <v>0</v>
      </c>
      <c r="G93" s="63">
        <f t="shared" si="108"/>
        <v>0</v>
      </c>
      <c r="H93" s="63">
        <f t="shared" si="108"/>
        <v>0</v>
      </c>
      <c r="I93" s="63">
        <f t="shared" si="108"/>
        <v>0</v>
      </c>
      <c r="J93" s="63">
        <f t="shared" si="108"/>
        <v>0</v>
      </c>
      <c r="K93" s="63">
        <f t="shared" si="108"/>
        <v>0</v>
      </c>
      <c r="L93" s="63">
        <f t="shared" si="108"/>
        <v>0</v>
      </c>
      <c r="M93" s="63">
        <f t="shared" si="108"/>
        <v>0</v>
      </c>
      <c r="N93" s="63">
        <f t="shared" si="108"/>
        <v>0</v>
      </c>
      <c r="O93" s="63">
        <f t="shared" si="108"/>
        <v>0</v>
      </c>
      <c r="P93" s="63">
        <f t="shared" si="109"/>
        <v>0</v>
      </c>
      <c r="Q93" s="63">
        <f t="shared" si="109"/>
        <v>0</v>
      </c>
      <c r="R93" s="63">
        <f t="shared" si="109"/>
        <v>0</v>
      </c>
      <c r="S93" s="63">
        <f t="shared" si="109"/>
        <v>0</v>
      </c>
      <c r="T93" s="63">
        <f t="shared" si="109"/>
        <v>0</v>
      </c>
      <c r="U93" s="63">
        <f t="shared" si="109"/>
        <v>0</v>
      </c>
      <c r="V93" s="63">
        <f t="shared" si="109"/>
        <v>0</v>
      </c>
      <c r="W93" s="63">
        <f t="shared" si="109"/>
        <v>0</v>
      </c>
      <c r="X93" s="63">
        <f t="shared" si="109"/>
        <v>0</v>
      </c>
      <c r="AA93" s="3">
        <f t="shared" si="110"/>
        <v>0</v>
      </c>
    </row>
    <row r="94" spans="1:27" x14ac:dyDescent="0.25">
      <c r="A94" s="8">
        <f t="shared" si="112"/>
        <v>68</v>
      </c>
      <c r="B94" s="3" t="str">
        <f t="shared" si="111"/>
        <v xml:space="preserve">    na</v>
      </c>
      <c r="C94" s="34" t="s">
        <v>373</v>
      </c>
      <c r="E94" s="63">
        <f>'Class Expense - Elec'!$M$71+'Class Expense - PRP'!$M$71</f>
        <v>0</v>
      </c>
      <c r="F94" s="63">
        <f t="shared" si="108"/>
        <v>0</v>
      </c>
      <c r="G94" s="63">
        <f t="shared" si="108"/>
        <v>0</v>
      </c>
      <c r="H94" s="63">
        <f t="shared" si="108"/>
        <v>0</v>
      </c>
      <c r="I94" s="63">
        <f t="shared" si="108"/>
        <v>0</v>
      </c>
      <c r="J94" s="63">
        <f t="shared" si="108"/>
        <v>0</v>
      </c>
      <c r="K94" s="63">
        <f t="shared" si="108"/>
        <v>0</v>
      </c>
      <c r="L94" s="63">
        <f t="shared" si="108"/>
        <v>0</v>
      </c>
      <c r="M94" s="63">
        <f t="shared" si="108"/>
        <v>0</v>
      </c>
      <c r="N94" s="63">
        <f t="shared" si="108"/>
        <v>0</v>
      </c>
      <c r="O94" s="63">
        <f t="shared" si="108"/>
        <v>0</v>
      </c>
      <c r="P94" s="63">
        <f t="shared" si="109"/>
        <v>0</v>
      </c>
      <c r="Q94" s="63">
        <f t="shared" si="109"/>
        <v>0</v>
      </c>
      <c r="R94" s="63">
        <f t="shared" si="109"/>
        <v>0</v>
      </c>
      <c r="S94" s="63">
        <f t="shared" si="109"/>
        <v>0</v>
      </c>
      <c r="T94" s="63">
        <f t="shared" si="109"/>
        <v>0</v>
      </c>
      <c r="U94" s="63">
        <f t="shared" si="109"/>
        <v>0</v>
      </c>
      <c r="V94" s="63">
        <f t="shared" si="109"/>
        <v>0</v>
      </c>
      <c r="W94" s="63">
        <f t="shared" si="109"/>
        <v>0</v>
      </c>
      <c r="X94" s="63">
        <f t="shared" si="109"/>
        <v>0</v>
      </c>
      <c r="AA94" s="3">
        <f t="shared" si="110"/>
        <v>0</v>
      </c>
    </row>
    <row r="95" spans="1:27" x14ac:dyDescent="0.25">
      <c r="A95" s="8">
        <f t="shared" si="112"/>
        <v>69</v>
      </c>
      <c r="B95" s="3" t="str">
        <f t="shared" si="111"/>
        <v xml:space="preserve">    na</v>
      </c>
      <c r="C95" s="34" t="s">
        <v>373</v>
      </c>
      <c r="E95" s="63">
        <f>'Class Expense - Elec'!$N$71+'Class Expense - PRP'!$N$71</f>
        <v>0</v>
      </c>
      <c r="F95" s="63">
        <f t="shared" si="108"/>
        <v>0</v>
      </c>
      <c r="G95" s="63">
        <f t="shared" si="108"/>
        <v>0</v>
      </c>
      <c r="H95" s="63">
        <f t="shared" si="108"/>
        <v>0</v>
      </c>
      <c r="I95" s="63">
        <f t="shared" si="108"/>
        <v>0</v>
      </c>
      <c r="J95" s="63">
        <f t="shared" si="108"/>
        <v>0</v>
      </c>
      <c r="K95" s="63">
        <f t="shared" si="108"/>
        <v>0</v>
      </c>
      <c r="L95" s="63">
        <f t="shared" si="108"/>
        <v>0</v>
      </c>
      <c r="M95" s="63">
        <f t="shared" si="108"/>
        <v>0</v>
      </c>
      <c r="N95" s="63">
        <f t="shared" si="108"/>
        <v>0</v>
      </c>
      <c r="O95" s="63">
        <f t="shared" si="108"/>
        <v>0</v>
      </c>
      <c r="P95" s="63">
        <f t="shared" si="109"/>
        <v>0</v>
      </c>
      <c r="Q95" s="63">
        <f t="shared" si="109"/>
        <v>0</v>
      </c>
      <c r="R95" s="63">
        <f t="shared" si="109"/>
        <v>0</v>
      </c>
      <c r="S95" s="63">
        <f t="shared" si="109"/>
        <v>0</v>
      </c>
      <c r="T95" s="63">
        <f t="shared" si="109"/>
        <v>0</v>
      </c>
      <c r="U95" s="63">
        <f t="shared" si="109"/>
        <v>0</v>
      </c>
      <c r="V95" s="63">
        <f t="shared" si="109"/>
        <v>0</v>
      </c>
      <c r="W95" s="63">
        <f t="shared" si="109"/>
        <v>0</v>
      </c>
      <c r="X95" s="63">
        <f t="shared" si="109"/>
        <v>0</v>
      </c>
      <c r="AA95" s="3">
        <f t="shared" si="110"/>
        <v>0</v>
      </c>
    </row>
    <row r="96" spans="1:27" x14ac:dyDescent="0.25">
      <c r="A96" s="8">
        <f t="shared" si="112"/>
        <v>70</v>
      </c>
      <c r="B96" s="3" t="str">
        <f t="shared" si="111"/>
        <v xml:space="preserve">    na</v>
      </c>
      <c r="C96" s="34" t="s">
        <v>373</v>
      </c>
      <c r="E96" s="69">
        <f>'Class Expense - Elec'!$O$71+'Class Expense - PRP'!$O$71</f>
        <v>0</v>
      </c>
      <c r="F96" s="69">
        <f t="shared" si="108"/>
        <v>0</v>
      </c>
      <c r="G96" s="69">
        <f t="shared" si="108"/>
        <v>0</v>
      </c>
      <c r="H96" s="69">
        <f t="shared" si="108"/>
        <v>0</v>
      </c>
      <c r="I96" s="69">
        <f t="shared" si="108"/>
        <v>0</v>
      </c>
      <c r="J96" s="69">
        <f t="shared" si="108"/>
        <v>0</v>
      </c>
      <c r="K96" s="69">
        <f t="shared" si="108"/>
        <v>0</v>
      </c>
      <c r="L96" s="69">
        <f t="shared" si="108"/>
        <v>0</v>
      </c>
      <c r="M96" s="69">
        <f t="shared" si="108"/>
        <v>0</v>
      </c>
      <c r="N96" s="69">
        <f t="shared" si="108"/>
        <v>0</v>
      </c>
      <c r="O96" s="69">
        <f t="shared" si="108"/>
        <v>0</v>
      </c>
      <c r="P96" s="69">
        <f t="shared" si="109"/>
        <v>0</v>
      </c>
      <c r="Q96" s="69">
        <f t="shared" si="109"/>
        <v>0</v>
      </c>
      <c r="R96" s="69">
        <f t="shared" si="109"/>
        <v>0</v>
      </c>
      <c r="S96" s="69">
        <f t="shared" si="109"/>
        <v>0</v>
      </c>
      <c r="T96" s="69">
        <f t="shared" si="109"/>
        <v>0</v>
      </c>
      <c r="U96" s="69">
        <f t="shared" si="109"/>
        <v>0</v>
      </c>
      <c r="V96" s="69">
        <f t="shared" si="109"/>
        <v>0</v>
      </c>
      <c r="W96" s="69">
        <f t="shared" si="109"/>
        <v>0</v>
      </c>
      <c r="X96" s="69">
        <f t="shared" si="109"/>
        <v>0</v>
      </c>
      <c r="AA96" s="3">
        <f t="shared" si="110"/>
        <v>0</v>
      </c>
    </row>
    <row r="97" spans="1:27" x14ac:dyDescent="0.25">
      <c r="A97" s="8">
        <f>+A96+1</f>
        <v>71</v>
      </c>
      <c r="E97" s="63">
        <f>SUM(E88:E96)</f>
        <v>140617.35999999999</v>
      </c>
      <c r="F97" s="63">
        <f t="shared" ref="F97" si="113">SUM(F88:F96)</f>
        <v>43580.355072476887</v>
      </c>
      <c r="G97" s="63">
        <f t="shared" ref="G97" si="114">SUM(G88:G96)</f>
        <v>17964.599345035727</v>
      </c>
      <c r="H97" s="63">
        <f t="shared" ref="H97" si="115">SUM(H88:H96)</f>
        <v>17533.440194832845</v>
      </c>
      <c r="I97" s="63">
        <f t="shared" ref="I97" si="116">SUM(I88:I96)</f>
        <v>5431.9185754289156</v>
      </c>
      <c r="J97" s="63">
        <f t="shared" ref="J97" si="117">SUM(J88:J96)</f>
        <v>11521.247062700329</v>
      </c>
      <c r="K97" s="63">
        <f t="shared" ref="K97" si="118">SUM(K88:K96)</f>
        <v>33029.238810682444</v>
      </c>
      <c r="L97" s="63">
        <f t="shared" ref="L97" si="119">SUM(L88:L96)</f>
        <v>2507.6710023212063</v>
      </c>
      <c r="M97" s="63">
        <f t="shared" ref="M97" si="120">SUM(M88:M96)</f>
        <v>7194.613315651688</v>
      </c>
      <c r="N97" s="63">
        <f t="shared" ref="N97" si="121">SUM(N88:N96)</f>
        <v>0.61584825998516424</v>
      </c>
      <c r="O97" s="63">
        <f t="shared" ref="O97" si="122">SUM(O88:O96)</f>
        <v>32.788909783538443</v>
      </c>
      <c r="P97" s="63">
        <f t="shared" ref="P97" si="123">SUM(P88:P96)</f>
        <v>1820.8718628264087</v>
      </c>
      <c r="Q97" s="63">
        <f t="shared" ref="Q97" si="124">SUM(Q88:Q96)</f>
        <v>0</v>
      </c>
      <c r="R97" s="63">
        <f t="shared" ref="R97" si="125">SUM(R88:R96)</f>
        <v>0</v>
      </c>
      <c r="S97" s="63">
        <f t="shared" ref="S97" si="126">SUM(S88:S96)</f>
        <v>0</v>
      </c>
      <c r="T97" s="63">
        <f t="shared" ref="T97" si="127">SUM(T88:T96)</f>
        <v>0</v>
      </c>
      <c r="U97" s="63">
        <f t="shared" ref="U97" si="128">SUM(U88:U96)</f>
        <v>0</v>
      </c>
      <c r="V97" s="63">
        <f t="shared" ref="V97" si="129">SUM(V88:V96)</f>
        <v>0</v>
      </c>
      <c r="W97" s="63">
        <f t="shared" ref="W97" si="130">SUM(W88:W96)</f>
        <v>0</v>
      </c>
      <c r="X97" s="63">
        <f t="shared" ref="X97" si="131">SUM(X88:X96)</f>
        <v>0</v>
      </c>
      <c r="AA97" s="3">
        <f t="shared" si="110"/>
        <v>0</v>
      </c>
    </row>
    <row r="99" spans="1:27" x14ac:dyDescent="0.25">
      <c r="B99" s="3" t="s">
        <v>438</v>
      </c>
    </row>
    <row r="100" spans="1:27" x14ac:dyDescent="0.25">
      <c r="A100" s="8">
        <f>+A97+1</f>
        <v>72</v>
      </c>
      <c r="B100" s="3" t="str">
        <f>B88</f>
        <v xml:space="preserve">    Consumer</v>
      </c>
      <c r="C100" s="34" t="s">
        <v>373</v>
      </c>
      <c r="E100" s="63">
        <f>'Class Expense - Elec'!$G$72+'Class Expense - PRP'!$G$72</f>
        <v>0</v>
      </c>
      <c r="F100" s="63">
        <f t="shared" ref="F100:O108" si="132">IFERROR($E100*VLOOKUP($C100,ALLOCATORS,F$1,FALSE),0)</f>
        <v>0</v>
      </c>
      <c r="G100" s="63">
        <f t="shared" si="132"/>
        <v>0</v>
      </c>
      <c r="H100" s="63">
        <f t="shared" si="132"/>
        <v>0</v>
      </c>
      <c r="I100" s="63">
        <f t="shared" si="132"/>
        <v>0</v>
      </c>
      <c r="J100" s="63">
        <f t="shared" si="132"/>
        <v>0</v>
      </c>
      <c r="K100" s="63">
        <f t="shared" si="132"/>
        <v>0</v>
      </c>
      <c r="L100" s="63">
        <f t="shared" si="132"/>
        <v>0</v>
      </c>
      <c r="M100" s="63">
        <f t="shared" si="132"/>
        <v>0</v>
      </c>
      <c r="N100" s="63">
        <f t="shared" si="132"/>
        <v>0</v>
      </c>
      <c r="O100" s="63">
        <f t="shared" si="132"/>
        <v>0</v>
      </c>
      <c r="P100" s="63">
        <f t="shared" ref="P100:X108" si="133">IFERROR($E100*VLOOKUP($C100,ALLOCATORS,P$1,FALSE),0)</f>
        <v>0</v>
      </c>
      <c r="Q100" s="63">
        <f t="shared" si="133"/>
        <v>0</v>
      </c>
      <c r="R100" s="63">
        <f t="shared" si="133"/>
        <v>0</v>
      </c>
      <c r="S100" s="63">
        <f t="shared" si="133"/>
        <v>0</v>
      </c>
      <c r="T100" s="63">
        <f t="shared" si="133"/>
        <v>0</v>
      </c>
      <c r="U100" s="63">
        <f t="shared" si="133"/>
        <v>0</v>
      </c>
      <c r="V100" s="63">
        <f t="shared" si="133"/>
        <v>0</v>
      </c>
      <c r="W100" s="63">
        <f t="shared" si="133"/>
        <v>0</v>
      </c>
      <c r="X100" s="63">
        <f t="shared" si="133"/>
        <v>0</v>
      </c>
      <c r="AA100" s="3">
        <f t="shared" ref="AA100:AA109" si="134">IF(ROUND(SUM(F100:X100)-E100,0)=0,0,1)</f>
        <v>0</v>
      </c>
    </row>
    <row r="101" spans="1:27" x14ac:dyDescent="0.25">
      <c r="A101" s="8">
        <f>+A100+1</f>
        <v>73</v>
      </c>
      <c r="B101" s="3" t="str">
        <f t="shared" ref="B101:B108" si="135">B89</f>
        <v xml:space="preserve">    Demand</v>
      </c>
      <c r="C101" s="34" t="s">
        <v>535</v>
      </c>
      <c r="E101" s="63">
        <f>'Class Expense - Elec'!$H$72+'Class Expense - PRP'!$H$72</f>
        <v>1089.0899999999999</v>
      </c>
      <c r="F101" s="63">
        <f t="shared" si="132"/>
        <v>201.92249999261904</v>
      </c>
      <c r="G101" s="63">
        <f t="shared" si="132"/>
        <v>152.38367839712055</v>
      </c>
      <c r="H101" s="63">
        <f t="shared" si="132"/>
        <v>133.45090375954203</v>
      </c>
      <c r="I101" s="63">
        <f t="shared" si="132"/>
        <v>54.026720935438888</v>
      </c>
      <c r="J101" s="63">
        <f t="shared" si="132"/>
        <v>115.89214924230767</v>
      </c>
      <c r="K101" s="63">
        <f t="shared" si="132"/>
        <v>332.42853667500594</v>
      </c>
      <c r="L101" s="63">
        <f t="shared" si="132"/>
        <v>25.235987779792968</v>
      </c>
      <c r="M101" s="63">
        <f t="shared" si="132"/>
        <v>72.352702926972441</v>
      </c>
      <c r="N101" s="63">
        <f t="shared" si="132"/>
        <v>0</v>
      </c>
      <c r="O101" s="63">
        <f t="shared" si="132"/>
        <v>0.26186244636521577</v>
      </c>
      <c r="P101" s="63">
        <f t="shared" si="133"/>
        <v>1.1349578448351454</v>
      </c>
      <c r="Q101" s="63">
        <f t="shared" si="133"/>
        <v>0</v>
      </c>
      <c r="R101" s="63">
        <f t="shared" si="133"/>
        <v>0</v>
      </c>
      <c r="S101" s="63">
        <f t="shared" si="133"/>
        <v>0</v>
      </c>
      <c r="T101" s="63">
        <f t="shared" si="133"/>
        <v>0</v>
      </c>
      <c r="U101" s="63">
        <f t="shared" si="133"/>
        <v>0</v>
      </c>
      <c r="V101" s="63">
        <f t="shared" si="133"/>
        <v>0</v>
      </c>
      <c r="W101" s="63">
        <f t="shared" si="133"/>
        <v>0</v>
      </c>
      <c r="X101" s="63">
        <f t="shared" si="133"/>
        <v>0</v>
      </c>
      <c r="AA101" s="3">
        <f t="shared" si="134"/>
        <v>0</v>
      </c>
    </row>
    <row r="102" spans="1:27" x14ac:dyDescent="0.25">
      <c r="A102" s="8">
        <f t="shared" ref="A102:A109" si="136">+A101+1</f>
        <v>74</v>
      </c>
      <c r="B102" s="3" t="str">
        <f t="shared" si="135"/>
        <v xml:space="preserve">    Energy</v>
      </c>
      <c r="C102" s="34" t="s">
        <v>369</v>
      </c>
      <c r="E102" s="63">
        <f>'Class Expense - Elec'!$I$72+'Class Expense - PRP'!$I$72</f>
        <v>0</v>
      </c>
      <c r="F102" s="63">
        <f t="shared" si="132"/>
        <v>0</v>
      </c>
      <c r="G102" s="63">
        <f t="shared" si="132"/>
        <v>0</v>
      </c>
      <c r="H102" s="63">
        <f t="shared" si="132"/>
        <v>0</v>
      </c>
      <c r="I102" s="63">
        <f t="shared" si="132"/>
        <v>0</v>
      </c>
      <c r="J102" s="63">
        <f t="shared" si="132"/>
        <v>0</v>
      </c>
      <c r="K102" s="63">
        <f t="shared" si="132"/>
        <v>0</v>
      </c>
      <c r="L102" s="63">
        <f t="shared" si="132"/>
        <v>0</v>
      </c>
      <c r="M102" s="63">
        <f t="shared" si="132"/>
        <v>0</v>
      </c>
      <c r="N102" s="63">
        <f t="shared" si="132"/>
        <v>0</v>
      </c>
      <c r="O102" s="63">
        <f t="shared" si="132"/>
        <v>0</v>
      </c>
      <c r="P102" s="63">
        <f t="shared" si="133"/>
        <v>0</v>
      </c>
      <c r="Q102" s="63">
        <f t="shared" si="133"/>
        <v>0</v>
      </c>
      <c r="R102" s="63">
        <f t="shared" si="133"/>
        <v>0</v>
      </c>
      <c r="S102" s="63">
        <f t="shared" si="133"/>
        <v>0</v>
      </c>
      <c r="T102" s="63">
        <f t="shared" si="133"/>
        <v>0</v>
      </c>
      <c r="U102" s="63">
        <f t="shared" si="133"/>
        <v>0</v>
      </c>
      <c r="V102" s="63">
        <f t="shared" si="133"/>
        <v>0</v>
      </c>
      <c r="W102" s="63">
        <f t="shared" si="133"/>
        <v>0</v>
      </c>
      <c r="X102" s="63">
        <f t="shared" si="133"/>
        <v>0</v>
      </c>
      <c r="AA102" s="3">
        <f t="shared" si="134"/>
        <v>0</v>
      </c>
    </row>
    <row r="103" spans="1:27" x14ac:dyDescent="0.25">
      <c r="A103" s="8">
        <f t="shared" si="136"/>
        <v>75</v>
      </c>
      <c r="B103" s="3" t="str">
        <f t="shared" si="135"/>
        <v xml:space="preserve">    Revenue</v>
      </c>
      <c r="C103" s="34" t="s">
        <v>91</v>
      </c>
      <c r="E103" s="63">
        <f>'Class Expense - Elec'!$J$72+'Class Expense - PRP'!$J$72</f>
        <v>0</v>
      </c>
      <c r="F103" s="63">
        <f t="shared" si="132"/>
        <v>0</v>
      </c>
      <c r="G103" s="63">
        <f t="shared" si="132"/>
        <v>0</v>
      </c>
      <c r="H103" s="63">
        <f t="shared" si="132"/>
        <v>0</v>
      </c>
      <c r="I103" s="63">
        <f t="shared" si="132"/>
        <v>0</v>
      </c>
      <c r="J103" s="63">
        <f t="shared" si="132"/>
        <v>0</v>
      </c>
      <c r="K103" s="63">
        <f t="shared" si="132"/>
        <v>0</v>
      </c>
      <c r="L103" s="63">
        <f t="shared" si="132"/>
        <v>0</v>
      </c>
      <c r="M103" s="63">
        <f t="shared" si="132"/>
        <v>0</v>
      </c>
      <c r="N103" s="63">
        <f t="shared" si="132"/>
        <v>0</v>
      </c>
      <c r="O103" s="63">
        <f t="shared" si="132"/>
        <v>0</v>
      </c>
      <c r="P103" s="63">
        <f t="shared" si="133"/>
        <v>0</v>
      </c>
      <c r="Q103" s="63">
        <f t="shared" si="133"/>
        <v>0</v>
      </c>
      <c r="R103" s="63">
        <f t="shared" si="133"/>
        <v>0</v>
      </c>
      <c r="S103" s="63">
        <f t="shared" si="133"/>
        <v>0</v>
      </c>
      <c r="T103" s="63">
        <f t="shared" si="133"/>
        <v>0</v>
      </c>
      <c r="U103" s="63">
        <f t="shared" si="133"/>
        <v>0</v>
      </c>
      <c r="V103" s="63">
        <f t="shared" si="133"/>
        <v>0</v>
      </c>
      <c r="W103" s="63">
        <f t="shared" si="133"/>
        <v>0</v>
      </c>
      <c r="X103" s="63">
        <f t="shared" si="133"/>
        <v>0</v>
      </c>
      <c r="AA103" s="3">
        <f t="shared" si="134"/>
        <v>0</v>
      </c>
    </row>
    <row r="104" spans="1:27" x14ac:dyDescent="0.25">
      <c r="A104" s="8">
        <f t="shared" si="136"/>
        <v>76</v>
      </c>
      <c r="B104" s="3" t="str">
        <f t="shared" si="135"/>
        <v xml:space="preserve">    Lights</v>
      </c>
      <c r="C104" s="34" t="s">
        <v>577</v>
      </c>
      <c r="E104" s="63">
        <f>'Class Expense - Elec'!$K$72+'Class Expense - PRP'!$K$72</f>
        <v>0</v>
      </c>
      <c r="F104" s="63">
        <f t="shared" si="132"/>
        <v>0</v>
      </c>
      <c r="G104" s="63">
        <f t="shared" si="132"/>
        <v>0</v>
      </c>
      <c r="H104" s="63">
        <f t="shared" si="132"/>
        <v>0</v>
      </c>
      <c r="I104" s="63">
        <f t="shared" si="132"/>
        <v>0</v>
      </c>
      <c r="J104" s="63">
        <f t="shared" si="132"/>
        <v>0</v>
      </c>
      <c r="K104" s="63">
        <f t="shared" si="132"/>
        <v>0</v>
      </c>
      <c r="L104" s="63">
        <f t="shared" si="132"/>
        <v>0</v>
      </c>
      <c r="M104" s="63">
        <f t="shared" si="132"/>
        <v>0</v>
      </c>
      <c r="N104" s="63">
        <f t="shared" si="132"/>
        <v>0</v>
      </c>
      <c r="O104" s="63">
        <f t="shared" si="132"/>
        <v>0</v>
      </c>
      <c r="P104" s="63">
        <f t="shared" si="133"/>
        <v>0</v>
      </c>
      <c r="Q104" s="63">
        <f t="shared" si="133"/>
        <v>0</v>
      </c>
      <c r="R104" s="63">
        <f t="shared" si="133"/>
        <v>0</v>
      </c>
      <c r="S104" s="63">
        <f t="shared" si="133"/>
        <v>0</v>
      </c>
      <c r="T104" s="63">
        <f t="shared" si="133"/>
        <v>0</v>
      </c>
      <c r="U104" s="63">
        <f t="shared" si="133"/>
        <v>0</v>
      </c>
      <c r="V104" s="63">
        <f t="shared" si="133"/>
        <v>0</v>
      </c>
      <c r="W104" s="63">
        <f t="shared" si="133"/>
        <v>0</v>
      </c>
      <c r="X104" s="63">
        <f t="shared" si="133"/>
        <v>0</v>
      </c>
      <c r="AA104" s="3">
        <f t="shared" si="134"/>
        <v>0</v>
      </c>
    </row>
    <row r="105" spans="1:27" x14ac:dyDescent="0.25">
      <c r="A105" s="8">
        <f t="shared" si="136"/>
        <v>77</v>
      </c>
      <c r="B105" s="3" t="str">
        <f t="shared" si="135"/>
        <v xml:space="preserve">    na</v>
      </c>
      <c r="C105" s="34" t="s">
        <v>373</v>
      </c>
      <c r="E105" s="63">
        <f>'Class Expense - Elec'!$L$72+'Class Expense - PRP'!$L$72</f>
        <v>0</v>
      </c>
      <c r="F105" s="63">
        <f t="shared" si="132"/>
        <v>0</v>
      </c>
      <c r="G105" s="63">
        <f t="shared" si="132"/>
        <v>0</v>
      </c>
      <c r="H105" s="63">
        <f t="shared" si="132"/>
        <v>0</v>
      </c>
      <c r="I105" s="63">
        <f t="shared" si="132"/>
        <v>0</v>
      </c>
      <c r="J105" s="63">
        <f t="shared" si="132"/>
        <v>0</v>
      </c>
      <c r="K105" s="63">
        <f t="shared" si="132"/>
        <v>0</v>
      </c>
      <c r="L105" s="63">
        <f t="shared" si="132"/>
        <v>0</v>
      </c>
      <c r="M105" s="63">
        <f t="shared" si="132"/>
        <v>0</v>
      </c>
      <c r="N105" s="63">
        <f t="shared" si="132"/>
        <v>0</v>
      </c>
      <c r="O105" s="63">
        <f t="shared" si="132"/>
        <v>0</v>
      </c>
      <c r="P105" s="63">
        <f t="shared" si="133"/>
        <v>0</v>
      </c>
      <c r="Q105" s="63">
        <f t="shared" si="133"/>
        <v>0</v>
      </c>
      <c r="R105" s="63">
        <f t="shared" si="133"/>
        <v>0</v>
      </c>
      <c r="S105" s="63">
        <f t="shared" si="133"/>
        <v>0</v>
      </c>
      <c r="T105" s="63">
        <f t="shared" si="133"/>
        <v>0</v>
      </c>
      <c r="U105" s="63">
        <f t="shared" si="133"/>
        <v>0</v>
      </c>
      <c r="V105" s="63">
        <f t="shared" si="133"/>
        <v>0</v>
      </c>
      <c r="W105" s="63">
        <f t="shared" si="133"/>
        <v>0</v>
      </c>
      <c r="X105" s="63">
        <f t="shared" si="133"/>
        <v>0</v>
      </c>
      <c r="AA105" s="3">
        <f t="shared" si="134"/>
        <v>0</v>
      </c>
    </row>
    <row r="106" spans="1:27" x14ac:dyDescent="0.25">
      <c r="A106" s="8">
        <f t="shared" si="136"/>
        <v>78</v>
      </c>
      <c r="B106" s="3" t="str">
        <f t="shared" si="135"/>
        <v xml:space="preserve">    na</v>
      </c>
      <c r="C106" s="34" t="s">
        <v>373</v>
      </c>
      <c r="E106" s="63">
        <f>'Class Expense - Elec'!$M$72+'Class Expense - PRP'!$M$72</f>
        <v>0</v>
      </c>
      <c r="F106" s="63">
        <f t="shared" si="132"/>
        <v>0</v>
      </c>
      <c r="G106" s="63">
        <f t="shared" si="132"/>
        <v>0</v>
      </c>
      <c r="H106" s="63">
        <f t="shared" si="132"/>
        <v>0</v>
      </c>
      <c r="I106" s="63">
        <f t="shared" si="132"/>
        <v>0</v>
      </c>
      <c r="J106" s="63">
        <f t="shared" si="132"/>
        <v>0</v>
      </c>
      <c r="K106" s="63">
        <f t="shared" si="132"/>
        <v>0</v>
      </c>
      <c r="L106" s="63">
        <f t="shared" si="132"/>
        <v>0</v>
      </c>
      <c r="M106" s="63">
        <f t="shared" si="132"/>
        <v>0</v>
      </c>
      <c r="N106" s="63">
        <f t="shared" si="132"/>
        <v>0</v>
      </c>
      <c r="O106" s="63">
        <f t="shared" si="132"/>
        <v>0</v>
      </c>
      <c r="P106" s="63">
        <f t="shared" si="133"/>
        <v>0</v>
      </c>
      <c r="Q106" s="63">
        <f t="shared" si="133"/>
        <v>0</v>
      </c>
      <c r="R106" s="63">
        <f t="shared" si="133"/>
        <v>0</v>
      </c>
      <c r="S106" s="63">
        <f t="shared" si="133"/>
        <v>0</v>
      </c>
      <c r="T106" s="63">
        <f t="shared" si="133"/>
        <v>0</v>
      </c>
      <c r="U106" s="63">
        <f t="shared" si="133"/>
        <v>0</v>
      </c>
      <c r="V106" s="63">
        <f t="shared" si="133"/>
        <v>0</v>
      </c>
      <c r="W106" s="63">
        <f t="shared" si="133"/>
        <v>0</v>
      </c>
      <c r="X106" s="63">
        <f t="shared" si="133"/>
        <v>0</v>
      </c>
      <c r="AA106" s="3">
        <f t="shared" si="134"/>
        <v>0</v>
      </c>
    </row>
    <row r="107" spans="1:27" x14ac:dyDescent="0.25">
      <c r="A107" s="8">
        <f t="shared" si="136"/>
        <v>79</v>
      </c>
      <c r="B107" s="3" t="str">
        <f t="shared" si="135"/>
        <v xml:space="preserve">    na</v>
      </c>
      <c r="C107" s="34" t="s">
        <v>373</v>
      </c>
      <c r="E107" s="63">
        <f>'Class Expense - Elec'!$N$72+'Class Expense - PRP'!$N$72</f>
        <v>0</v>
      </c>
      <c r="F107" s="63">
        <f t="shared" si="132"/>
        <v>0</v>
      </c>
      <c r="G107" s="63">
        <f t="shared" si="132"/>
        <v>0</v>
      </c>
      <c r="H107" s="63">
        <f t="shared" si="132"/>
        <v>0</v>
      </c>
      <c r="I107" s="63">
        <f t="shared" si="132"/>
        <v>0</v>
      </c>
      <c r="J107" s="63">
        <f t="shared" si="132"/>
        <v>0</v>
      </c>
      <c r="K107" s="63">
        <f t="shared" si="132"/>
        <v>0</v>
      </c>
      <c r="L107" s="63">
        <f t="shared" si="132"/>
        <v>0</v>
      </c>
      <c r="M107" s="63">
        <f t="shared" si="132"/>
        <v>0</v>
      </c>
      <c r="N107" s="63">
        <f t="shared" si="132"/>
        <v>0</v>
      </c>
      <c r="O107" s="63">
        <f t="shared" si="132"/>
        <v>0</v>
      </c>
      <c r="P107" s="63">
        <f t="shared" si="133"/>
        <v>0</v>
      </c>
      <c r="Q107" s="63">
        <f t="shared" si="133"/>
        <v>0</v>
      </c>
      <c r="R107" s="63">
        <f t="shared" si="133"/>
        <v>0</v>
      </c>
      <c r="S107" s="63">
        <f t="shared" si="133"/>
        <v>0</v>
      </c>
      <c r="T107" s="63">
        <f t="shared" si="133"/>
        <v>0</v>
      </c>
      <c r="U107" s="63">
        <f t="shared" si="133"/>
        <v>0</v>
      </c>
      <c r="V107" s="63">
        <f t="shared" si="133"/>
        <v>0</v>
      </c>
      <c r="W107" s="63">
        <f t="shared" si="133"/>
        <v>0</v>
      </c>
      <c r="X107" s="63">
        <f t="shared" si="133"/>
        <v>0</v>
      </c>
      <c r="AA107" s="3">
        <f t="shared" si="134"/>
        <v>0</v>
      </c>
    </row>
    <row r="108" spans="1:27" x14ac:dyDescent="0.25">
      <c r="A108" s="8">
        <f t="shared" si="136"/>
        <v>80</v>
      </c>
      <c r="B108" s="3" t="str">
        <f t="shared" si="135"/>
        <v xml:space="preserve">    na</v>
      </c>
      <c r="C108" s="34" t="s">
        <v>373</v>
      </c>
      <c r="E108" s="69">
        <f>'Class Expense - Elec'!$O$72+'Class Expense - PRP'!$O$72</f>
        <v>0</v>
      </c>
      <c r="F108" s="69">
        <f t="shared" si="132"/>
        <v>0</v>
      </c>
      <c r="G108" s="69">
        <f t="shared" si="132"/>
        <v>0</v>
      </c>
      <c r="H108" s="69">
        <f t="shared" si="132"/>
        <v>0</v>
      </c>
      <c r="I108" s="69">
        <f t="shared" si="132"/>
        <v>0</v>
      </c>
      <c r="J108" s="69">
        <f t="shared" si="132"/>
        <v>0</v>
      </c>
      <c r="K108" s="69">
        <f t="shared" si="132"/>
        <v>0</v>
      </c>
      <c r="L108" s="69">
        <f t="shared" si="132"/>
        <v>0</v>
      </c>
      <c r="M108" s="69">
        <f t="shared" si="132"/>
        <v>0</v>
      </c>
      <c r="N108" s="69">
        <f t="shared" si="132"/>
        <v>0</v>
      </c>
      <c r="O108" s="69">
        <f t="shared" si="132"/>
        <v>0</v>
      </c>
      <c r="P108" s="69">
        <f t="shared" si="133"/>
        <v>0</v>
      </c>
      <c r="Q108" s="69">
        <f t="shared" si="133"/>
        <v>0</v>
      </c>
      <c r="R108" s="69">
        <f t="shared" si="133"/>
        <v>0</v>
      </c>
      <c r="S108" s="69">
        <f t="shared" si="133"/>
        <v>0</v>
      </c>
      <c r="T108" s="69">
        <f t="shared" si="133"/>
        <v>0</v>
      </c>
      <c r="U108" s="69">
        <f t="shared" si="133"/>
        <v>0</v>
      </c>
      <c r="V108" s="69">
        <f t="shared" si="133"/>
        <v>0</v>
      </c>
      <c r="W108" s="69">
        <f t="shared" si="133"/>
        <v>0</v>
      </c>
      <c r="X108" s="69">
        <f t="shared" si="133"/>
        <v>0</v>
      </c>
      <c r="AA108" s="3">
        <f t="shared" si="134"/>
        <v>0</v>
      </c>
    </row>
    <row r="109" spans="1:27" x14ac:dyDescent="0.25">
      <c r="A109" s="8">
        <f t="shared" si="136"/>
        <v>81</v>
      </c>
      <c r="E109" s="63">
        <f>SUM(E100:E108)</f>
        <v>1089.0899999999999</v>
      </c>
      <c r="F109" s="63">
        <f t="shared" ref="F109" si="137">SUM(F100:F108)</f>
        <v>201.92249999261904</v>
      </c>
      <c r="G109" s="63">
        <f t="shared" ref="G109" si="138">SUM(G100:G108)</f>
        <v>152.38367839712055</v>
      </c>
      <c r="H109" s="63">
        <f t="shared" ref="H109" si="139">SUM(H100:H108)</f>
        <v>133.45090375954203</v>
      </c>
      <c r="I109" s="63">
        <f t="shared" ref="I109" si="140">SUM(I100:I108)</f>
        <v>54.026720935438888</v>
      </c>
      <c r="J109" s="63">
        <f t="shared" ref="J109" si="141">SUM(J100:J108)</f>
        <v>115.89214924230767</v>
      </c>
      <c r="K109" s="63">
        <f t="shared" ref="K109" si="142">SUM(K100:K108)</f>
        <v>332.42853667500594</v>
      </c>
      <c r="L109" s="63">
        <f t="shared" ref="L109" si="143">SUM(L100:L108)</f>
        <v>25.235987779792968</v>
      </c>
      <c r="M109" s="63">
        <f t="shared" ref="M109" si="144">SUM(M100:M108)</f>
        <v>72.352702926972441</v>
      </c>
      <c r="N109" s="63">
        <f t="shared" ref="N109" si="145">SUM(N100:N108)</f>
        <v>0</v>
      </c>
      <c r="O109" s="63">
        <f t="shared" ref="O109" si="146">SUM(O100:O108)</f>
        <v>0.26186244636521577</v>
      </c>
      <c r="P109" s="63">
        <f t="shared" ref="P109" si="147">SUM(P100:P108)</f>
        <v>1.1349578448351454</v>
      </c>
      <c r="Q109" s="63">
        <f t="shared" ref="Q109" si="148">SUM(Q100:Q108)</f>
        <v>0</v>
      </c>
      <c r="R109" s="63">
        <f t="shared" ref="R109" si="149">SUM(R100:R108)</f>
        <v>0</v>
      </c>
      <c r="S109" s="63">
        <f t="shared" ref="S109" si="150">SUM(S100:S108)</f>
        <v>0</v>
      </c>
      <c r="T109" s="63">
        <f t="shared" ref="T109" si="151">SUM(T100:T108)</f>
        <v>0</v>
      </c>
      <c r="U109" s="63">
        <f t="shared" ref="U109" si="152">SUM(U100:U108)</f>
        <v>0</v>
      </c>
      <c r="V109" s="63">
        <f t="shared" ref="V109" si="153">SUM(V100:V108)</f>
        <v>0</v>
      </c>
      <c r="W109" s="63">
        <f t="shared" ref="W109" si="154">SUM(W100:W108)</f>
        <v>0</v>
      </c>
      <c r="X109" s="63">
        <f t="shared" ref="X109" si="155">SUM(X100:X108)</f>
        <v>0</v>
      </c>
      <c r="AA109" s="3">
        <f t="shared" si="134"/>
        <v>0</v>
      </c>
    </row>
    <row r="111" spans="1:27" x14ac:dyDescent="0.25">
      <c r="B111" s="3" t="s">
        <v>439</v>
      </c>
    </row>
    <row r="112" spans="1:27" x14ac:dyDescent="0.25">
      <c r="A112" s="8">
        <f>+A109+1</f>
        <v>82</v>
      </c>
      <c r="B112" s="3" t="str">
        <f>B100</f>
        <v xml:space="preserve">    Consumer</v>
      </c>
      <c r="C112" s="34" t="s">
        <v>373</v>
      </c>
      <c r="E112" s="63">
        <f>'Class Expense - Elec'!$G$73+'Class Expense - PRP'!$G$73</f>
        <v>0</v>
      </c>
      <c r="F112" s="63">
        <f t="shared" ref="F112:O120" si="156">IFERROR($E112*VLOOKUP($C112,ALLOCATORS,F$1,FALSE),0)</f>
        <v>0</v>
      </c>
      <c r="G112" s="63">
        <f t="shared" si="156"/>
        <v>0</v>
      </c>
      <c r="H112" s="63">
        <f t="shared" si="156"/>
        <v>0</v>
      </c>
      <c r="I112" s="63">
        <f t="shared" si="156"/>
        <v>0</v>
      </c>
      <c r="J112" s="63">
        <f t="shared" si="156"/>
        <v>0</v>
      </c>
      <c r="K112" s="63">
        <f t="shared" si="156"/>
        <v>0</v>
      </c>
      <c r="L112" s="63">
        <f t="shared" si="156"/>
        <v>0</v>
      </c>
      <c r="M112" s="63">
        <f t="shared" si="156"/>
        <v>0</v>
      </c>
      <c r="N112" s="63">
        <f t="shared" si="156"/>
        <v>0</v>
      </c>
      <c r="O112" s="63">
        <f t="shared" si="156"/>
        <v>0</v>
      </c>
      <c r="P112" s="63">
        <f t="shared" ref="P112:X120" si="157">IFERROR($E112*VLOOKUP($C112,ALLOCATORS,P$1,FALSE),0)</f>
        <v>0</v>
      </c>
      <c r="Q112" s="63">
        <f t="shared" si="157"/>
        <v>0</v>
      </c>
      <c r="R112" s="63">
        <f t="shared" si="157"/>
        <v>0</v>
      </c>
      <c r="S112" s="63">
        <f t="shared" si="157"/>
        <v>0</v>
      </c>
      <c r="T112" s="63">
        <f t="shared" si="157"/>
        <v>0</v>
      </c>
      <c r="U112" s="63">
        <f t="shared" si="157"/>
        <v>0</v>
      </c>
      <c r="V112" s="63">
        <f t="shared" si="157"/>
        <v>0</v>
      </c>
      <c r="W112" s="63">
        <f t="shared" si="157"/>
        <v>0</v>
      </c>
      <c r="X112" s="63">
        <f t="shared" si="157"/>
        <v>0</v>
      </c>
      <c r="AA112" s="3">
        <f t="shared" ref="AA112:AA121" si="158">IF(ROUND(SUM(F112:X112)-E112,0)=0,0,1)</f>
        <v>0</v>
      </c>
    </row>
    <row r="113" spans="1:27" x14ac:dyDescent="0.25">
      <c r="A113" s="8">
        <f>+A112+1</f>
        <v>83</v>
      </c>
      <c r="B113" s="3" t="str">
        <f t="shared" ref="B113:B120" si="159">B101</f>
        <v xml:space="preserve">    Demand</v>
      </c>
      <c r="C113" s="34" t="s">
        <v>535</v>
      </c>
      <c r="E113" s="63">
        <f>'Class Expense - Elec'!$H$73+'Class Expense - PRP'!$H$73</f>
        <v>235741.51</v>
      </c>
      <c r="F113" s="63">
        <f t="shared" si="156"/>
        <v>43707.604560904067</v>
      </c>
      <c r="G113" s="63">
        <f t="shared" si="156"/>
        <v>32984.563667549584</v>
      </c>
      <c r="H113" s="63">
        <f t="shared" si="156"/>
        <v>28886.425881368043</v>
      </c>
      <c r="I113" s="63">
        <f t="shared" si="156"/>
        <v>11694.479587241622</v>
      </c>
      <c r="J113" s="63">
        <f t="shared" si="156"/>
        <v>25085.704817349317</v>
      </c>
      <c r="K113" s="63">
        <f t="shared" si="156"/>
        <v>71956.592387090408</v>
      </c>
      <c r="L113" s="63">
        <f t="shared" si="156"/>
        <v>5462.5144529377203</v>
      </c>
      <c r="M113" s="63">
        <f t="shared" si="156"/>
        <v>15661.272659363234</v>
      </c>
      <c r="N113" s="63">
        <f t="shared" si="156"/>
        <v>0</v>
      </c>
      <c r="O113" s="63">
        <f t="shared" si="156"/>
        <v>56.682045118796417</v>
      </c>
      <c r="P113" s="63">
        <f t="shared" si="157"/>
        <v>245.66994107721391</v>
      </c>
      <c r="Q113" s="63">
        <f t="shared" si="157"/>
        <v>0</v>
      </c>
      <c r="R113" s="63">
        <f t="shared" si="157"/>
        <v>0</v>
      </c>
      <c r="S113" s="63">
        <f t="shared" si="157"/>
        <v>0</v>
      </c>
      <c r="T113" s="63">
        <f t="shared" si="157"/>
        <v>0</v>
      </c>
      <c r="U113" s="63">
        <f t="shared" si="157"/>
        <v>0</v>
      </c>
      <c r="V113" s="63">
        <f t="shared" si="157"/>
        <v>0</v>
      </c>
      <c r="W113" s="63">
        <f t="shared" si="157"/>
        <v>0</v>
      </c>
      <c r="X113" s="63">
        <f t="shared" si="157"/>
        <v>0</v>
      </c>
      <c r="AA113" s="3">
        <f t="shared" si="158"/>
        <v>0</v>
      </c>
    </row>
    <row r="114" spans="1:27" x14ac:dyDescent="0.25">
      <c r="A114" s="8">
        <f t="shared" ref="A114:A121" si="160">+A113+1</f>
        <v>84</v>
      </c>
      <c r="B114" s="3" t="str">
        <f t="shared" si="159"/>
        <v xml:space="preserve">    Energy</v>
      </c>
      <c r="C114" s="34" t="s">
        <v>369</v>
      </c>
      <c r="E114" s="63">
        <f>'Class Expense - Elec'!$I$73+'Class Expense - PRP'!$I$73</f>
        <v>0</v>
      </c>
      <c r="F114" s="63">
        <f t="shared" si="156"/>
        <v>0</v>
      </c>
      <c r="G114" s="63">
        <f t="shared" si="156"/>
        <v>0</v>
      </c>
      <c r="H114" s="63">
        <f t="shared" si="156"/>
        <v>0</v>
      </c>
      <c r="I114" s="63">
        <f t="shared" si="156"/>
        <v>0</v>
      </c>
      <c r="J114" s="63">
        <f t="shared" si="156"/>
        <v>0</v>
      </c>
      <c r="K114" s="63">
        <f t="shared" si="156"/>
        <v>0</v>
      </c>
      <c r="L114" s="63">
        <f t="shared" si="156"/>
        <v>0</v>
      </c>
      <c r="M114" s="63">
        <f t="shared" si="156"/>
        <v>0</v>
      </c>
      <c r="N114" s="63">
        <f t="shared" si="156"/>
        <v>0</v>
      </c>
      <c r="O114" s="63">
        <f t="shared" si="156"/>
        <v>0</v>
      </c>
      <c r="P114" s="63">
        <f t="shared" si="157"/>
        <v>0</v>
      </c>
      <c r="Q114" s="63">
        <f t="shared" si="157"/>
        <v>0</v>
      </c>
      <c r="R114" s="63">
        <f t="shared" si="157"/>
        <v>0</v>
      </c>
      <c r="S114" s="63">
        <f t="shared" si="157"/>
        <v>0</v>
      </c>
      <c r="T114" s="63">
        <f t="shared" si="157"/>
        <v>0</v>
      </c>
      <c r="U114" s="63">
        <f t="shared" si="157"/>
        <v>0</v>
      </c>
      <c r="V114" s="63">
        <f t="shared" si="157"/>
        <v>0</v>
      </c>
      <c r="W114" s="63">
        <f t="shared" si="157"/>
        <v>0</v>
      </c>
      <c r="X114" s="63">
        <f t="shared" si="157"/>
        <v>0</v>
      </c>
      <c r="AA114" s="3">
        <f t="shared" si="158"/>
        <v>0</v>
      </c>
    </row>
    <row r="115" spans="1:27" x14ac:dyDescent="0.25">
      <c r="A115" s="8">
        <f t="shared" si="160"/>
        <v>85</v>
      </c>
      <c r="B115" s="3" t="str">
        <f t="shared" si="159"/>
        <v xml:space="preserve">    Revenue</v>
      </c>
      <c r="C115" s="34" t="s">
        <v>91</v>
      </c>
      <c r="E115" s="63">
        <f>'Class Expense - Elec'!$J$73+'Class Expense - PRP'!$J$73</f>
        <v>0</v>
      </c>
      <c r="F115" s="63">
        <f t="shared" si="156"/>
        <v>0</v>
      </c>
      <c r="G115" s="63">
        <f t="shared" si="156"/>
        <v>0</v>
      </c>
      <c r="H115" s="63">
        <f t="shared" si="156"/>
        <v>0</v>
      </c>
      <c r="I115" s="63">
        <f t="shared" si="156"/>
        <v>0</v>
      </c>
      <c r="J115" s="63">
        <f t="shared" si="156"/>
        <v>0</v>
      </c>
      <c r="K115" s="63">
        <f t="shared" si="156"/>
        <v>0</v>
      </c>
      <c r="L115" s="63">
        <f t="shared" si="156"/>
        <v>0</v>
      </c>
      <c r="M115" s="63">
        <f t="shared" si="156"/>
        <v>0</v>
      </c>
      <c r="N115" s="63">
        <f t="shared" si="156"/>
        <v>0</v>
      </c>
      <c r="O115" s="63">
        <f t="shared" si="156"/>
        <v>0</v>
      </c>
      <c r="P115" s="63">
        <f t="shared" si="157"/>
        <v>0</v>
      </c>
      <c r="Q115" s="63">
        <f t="shared" si="157"/>
        <v>0</v>
      </c>
      <c r="R115" s="63">
        <f t="shared" si="157"/>
        <v>0</v>
      </c>
      <c r="S115" s="63">
        <f t="shared" si="157"/>
        <v>0</v>
      </c>
      <c r="T115" s="63">
        <f t="shared" si="157"/>
        <v>0</v>
      </c>
      <c r="U115" s="63">
        <f t="shared" si="157"/>
        <v>0</v>
      </c>
      <c r="V115" s="63">
        <f t="shared" si="157"/>
        <v>0</v>
      </c>
      <c r="W115" s="63">
        <f t="shared" si="157"/>
        <v>0</v>
      </c>
      <c r="X115" s="63">
        <f t="shared" si="157"/>
        <v>0</v>
      </c>
      <c r="AA115" s="3">
        <f t="shared" si="158"/>
        <v>0</v>
      </c>
    </row>
    <row r="116" spans="1:27" x14ac:dyDescent="0.25">
      <c r="A116" s="8">
        <f t="shared" si="160"/>
        <v>86</v>
      </c>
      <c r="B116" s="3" t="str">
        <f t="shared" si="159"/>
        <v xml:space="preserve">    Lights</v>
      </c>
      <c r="C116" s="34" t="s">
        <v>577</v>
      </c>
      <c r="E116" s="63">
        <f>'Class Expense - Elec'!$K$73+'Class Expense - PRP'!$K$73</f>
        <v>0</v>
      </c>
      <c r="F116" s="63">
        <f t="shared" si="156"/>
        <v>0</v>
      </c>
      <c r="G116" s="63">
        <f t="shared" si="156"/>
        <v>0</v>
      </c>
      <c r="H116" s="63">
        <f t="shared" si="156"/>
        <v>0</v>
      </c>
      <c r="I116" s="63">
        <f t="shared" si="156"/>
        <v>0</v>
      </c>
      <c r="J116" s="63">
        <f t="shared" si="156"/>
        <v>0</v>
      </c>
      <c r="K116" s="63">
        <f t="shared" si="156"/>
        <v>0</v>
      </c>
      <c r="L116" s="63">
        <f t="shared" si="156"/>
        <v>0</v>
      </c>
      <c r="M116" s="63">
        <f t="shared" si="156"/>
        <v>0</v>
      </c>
      <c r="N116" s="63">
        <f t="shared" si="156"/>
        <v>0</v>
      </c>
      <c r="O116" s="63">
        <f t="shared" si="156"/>
        <v>0</v>
      </c>
      <c r="P116" s="63">
        <f t="shared" si="157"/>
        <v>0</v>
      </c>
      <c r="Q116" s="63">
        <f t="shared" si="157"/>
        <v>0</v>
      </c>
      <c r="R116" s="63">
        <f t="shared" si="157"/>
        <v>0</v>
      </c>
      <c r="S116" s="63">
        <f t="shared" si="157"/>
        <v>0</v>
      </c>
      <c r="T116" s="63">
        <f t="shared" si="157"/>
        <v>0</v>
      </c>
      <c r="U116" s="63">
        <f t="shared" si="157"/>
        <v>0</v>
      </c>
      <c r="V116" s="63">
        <f t="shared" si="157"/>
        <v>0</v>
      </c>
      <c r="W116" s="63">
        <f t="shared" si="157"/>
        <v>0</v>
      </c>
      <c r="X116" s="63">
        <f t="shared" si="157"/>
        <v>0</v>
      </c>
      <c r="AA116" s="3">
        <f t="shared" si="158"/>
        <v>0</v>
      </c>
    </row>
    <row r="117" spans="1:27" x14ac:dyDescent="0.25">
      <c r="A117" s="8">
        <f t="shared" si="160"/>
        <v>87</v>
      </c>
      <c r="B117" s="3" t="str">
        <f t="shared" si="159"/>
        <v xml:space="preserve">    na</v>
      </c>
      <c r="C117" s="34" t="s">
        <v>373</v>
      </c>
      <c r="E117" s="63">
        <f>'Class Expense - Elec'!$L$73+'Class Expense - PRP'!$L$73</f>
        <v>0</v>
      </c>
      <c r="F117" s="63">
        <f t="shared" si="156"/>
        <v>0</v>
      </c>
      <c r="G117" s="63">
        <f t="shared" si="156"/>
        <v>0</v>
      </c>
      <c r="H117" s="63">
        <f t="shared" si="156"/>
        <v>0</v>
      </c>
      <c r="I117" s="63">
        <f t="shared" si="156"/>
        <v>0</v>
      </c>
      <c r="J117" s="63">
        <f t="shared" si="156"/>
        <v>0</v>
      </c>
      <c r="K117" s="63">
        <f t="shared" si="156"/>
        <v>0</v>
      </c>
      <c r="L117" s="63">
        <f t="shared" si="156"/>
        <v>0</v>
      </c>
      <c r="M117" s="63">
        <f t="shared" si="156"/>
        <v>0</v>
      </c>
      <c r="N117" s="63">
        <f t="shared" si="156"/>
        <v>0</v>
      </c>
      <c r="O117" s="63">
        <f t="shared" si="156"/>
        <v>0</v>
      </c>
      <c r="P117" s="63">
        <f t="shared" si="157"/>
        <v>0</v>
      </c>
      <c r="Q117" s="63">
        <f t="shared" si="157"/>
        <v>0</v>
      </c>
      <c r="R117" s="63">
        <f t="shared" si="157"/>
        <v>0</v>
      </c>
      <c r="S117" s="63">
        <f t="shared" si="157"/>
        <v>0</v>
      </c>
      <c r="T117" s="63">
        <f t="shared" si="157"/>
        <v>0</v>
      </c>
      <c r="U117" s="63">
        <f t="shared" si="157"/>
        <v>0</v>
      </c>
      <c r="V117" s="63">
        <f t="shared" si="157"/>
        <v>0</v>
      </c>
      <c r="W117" s="63">
        <f t="shared" si="157"/>
        <v>0</v>
      </c>
      <c r="X117" s="63">
        <f t="shared" si="157"/>
        <v>0</v>
      </c>
      <c r="AA117" s="3">
        <f t="shared" si="158"/>
        <v>0</v>
      </c>
    </row>
    <row r="118" spans="1:27" x14ac:dyDescent="0.25">
      <c r="A118" s="8">
        <f t="shared" si="160"/>
        <v>88</v>
      </c>
      <c r="B118" s="3" t="str">
        <f t="shared" si="159"/>
        <v xml:space="preserve">    na</v>
      </c>
      <c r="C118" s="34" t="s">
        <v>373</v>
      </c>
      <c r="E118" s="63">
        <f>'Class Expense - Elec'!$M$73+'Class Expense - PRP'!$M$73</f>
        <v>0</v>
      </c>
      <c r="F118" s="63">
        <f t="shared" si="156"/>
        <v>0</v>
      </c>
      <c r="G118" s="63">
        <f t="shared" si="156"/>
        <v>0</v>
      </c>
      <c r="H118" s="63">
        <f t="shared" si="156"/>
        <v>0</v>
      </c>
      <c r="I118" s="63">
        <f t="shared" si="156"/>
        <v>0</v>
      </c>
      <c r="J118" s="63">
        <f t="shared" si="156"/>
        <v>0</v>
      </c>
      <c r="K118" s="63">
        <f t="shared" si="156"/>
        <v>0</v>
      </c>
      <c r="L118" s="63">
        <f t="shared" si="156"/>
        <v>0</v>
      </c>
      <c r="M118" s="63">
        <f t="shared" si="156"/>
        <v>0</v>
      </c>
      <c r="N118" s="63">
        <f t="shared" si="156"/>
        <v>0</v>
      </c>
      <c r="O118" s="63">
        <f t="shared" si="156"/>
        <v>0</v>
      </c>
      <c r="P118" s="63">
        <f t="shared" si="157"/>
        <v>0</v>
      </c>
      <c r="Q118" s="63">
        <f t="shared" si="157"/>
        <v>0</v>
      </c>
      <c r="R118" s="63">
        <f t="shared" si="157"/>
        <v>0</v>
      </c>
      <c r="S118" s="63">
        <f t="shared" si="157"/>
        <v>0</v>
      </c>
      <c r="T118" s="63">
        <f t="shared" si="157"/>
        <v>0</v>
      </c>
      <c r="U118" s="63">
        <f t="shared" si="157"/>
        <v>0</v>
      </c>
      <c r="V118" s="63">
        <f t="shared" si="157"/>
        <v>0</v>
      </c>
      <c r="W118" s="63">
        <f t="shared" si="157"/>
        <v>0</v>
      </c>
      <c r="X118" s="63">
        <f t="shared" si="157"/>
        <v>0</v>
      </c>
      <c r="AA118" s="3">
        <f t="shared" si="158"/>
        <v>0</v>
      </c>
    </row>
    <row r="119" spans="1:27" x14ac:dyDescent="0.25">
      <c r="A119" s="8">
        <f t="shared" si="160"/>
        <v>89</v>
      </c>
      <c r="B119" s="3" t="str">
        <f t="shared" si="159"/>
        <v xml:space="preserve">    na</v>
      </c>
      <c r="C119" s="34" t="s">
        <v>373</v>
      </c>
      <c r="E119" s="63">
        <f>'Class Expense - Elec'!$N$73+'Class Expense - PRP'!$N$73</f>
        <v>0</v>
      </c>
      <c r="F119" s="63">
        <f t="shared" si="156"/>
        <v>0</v>
      </c>
      <c r="G119" s="63">
        <f t="shared" si="156"/>
        <v>0</v>
      </c>
      <c r="H119" s="63">
        <f t="shared" si="156"/>
        <v>0</v>
      </c>
      <c r="I119" s="63">
        <f t="shared" si="156"/>
        <v>0</v>
      </c>
      <c r="J119" s="63">
        <f t="shared" si="156"/>
        <v>0</v>
      </c>
      <c r="K119" s="63">
        <f t="shared" si="156"/>
        <v>0</v>
      </c>
      <c r="L119" s="63">
        <f t="shared" si="156"/>
        <v>0</v>
      </c>
      <c r="M119" s="63">
        <f t="shared" si="156"/>
        <v>0</v>
      </c>
      <c r="N119" s="63">
        <f t="shared" si="156"/>
        <v>0</v>
      </c>
      <c r="O119" s="63">
        <f t="shared" si="156"/>
        <v>0</v>
      </c>
      <c r="P119" s="63">
        <f t="shared" si="157"/>
        <v>0</v>
      </c>
      <c r="Q119" s="63">
        <f t="shared" si="157"/>
        <v>0</v>
      </c>
      <c r="R119" s="63">
        <f t="shared" si="157"/>
        <v>0</v>
      </c>
      <c r="S119" s="63">
        <f t="shared" si="157"/>
        <v>0</v>
      </c>
      <c r="T119" s="63">
        <f t="shared" si="157"/>
        <v>0</v>
      </c>
      <c r="U119" s="63">
        <f t="shared" si="157"/>
        <v>0</v>
      </c>
      <c r="V119" s="63">
        <f t="shared" si="157"/>
        <v>0</v>
      </c>
      <c r="W119" s="63">
        <f t="shared" si="157"/>
        <v>0</v>
      </c>
      <c r="X119" s="63">
        <f t="shared" si="157"/>
        <v>0</v>
      </c>
      <c r="AA119" s="3">
        <f t="shared" si="158"/>
        <v>0</v>
      </c>
    </row>
    <row r="120" spans="1:27" x14ac:dyDescent="0.25">
      <c r="A120" s="8">
        <f t="shared" si="160"/>
        <v>90</v>
      </c>
      <c r="B120" s="3" t="str">
        <f t="shared" si="159"/>
        <v xml:space="preserve">    na</v>
      </c>
      <c r="C120" s="34" t="s">
        <v>373</v>
      </c>
      <c r="E120" s="69">
        <f>'Class Expense - Elec'!$O$73+'Class Expense - PRP'!$O$73</f>
        <v>0</v>
      </c>
      <c r="F120" s="69">
        <f t="shared" si="156"/>
        <v>0</v>
      </c>
      <c r="G120" s="69">
        <f t="shared" si="156"/>
        <v>0</v>
      </c>
      <c r="H120" s="69">
        <f t="shared" si="156"/>
        <v>0</v>
      </c>
      <c r="I120" s="69">
        <f t="shared" si="156"/>
        <v>0</v>
      </c>
      <c r="J120" s="69">
        <f t="shared" si="156"/>
        <v>0</v>
      </c>
      <c r="K120" s="69">
        <f t="shared" si="156"/>
        <v>0</v>
      </c>
      <c r="L120" s="69">
        <f t="shared" si="156"/>
        <v>0</v>
      </c>
      <c r="M120" s="69">
        <f t="shared" si="156"/>
        <v>0</v>
      </c>
      <c r="N120" s="69">
        <f t="shared" si="156"/>
        <v>0</v>
      </c>
      <c r="O120" s="69">
        <f t="shared" si="156"/>
        <v>0</v>
      </c>
      <c r="P120" s="69">
        <f t="shared" si="157"/>
        <v>0</v>
      </c>
      <c r="Q120" s="69">
        <f t="shared" si="157"/>
        <v>0</v>
      </c>
      <c r="R120" s="69">
        <f t="shared" si="157"/>
        <v>0</v>
      </c>
      <c r="S120" s="69">
        <f t="shared" si="157"/>
        <v>0</v>
      </c>
      <c r="T120" s="69">
        <f t="shared" si="157"/>
        <v>0</v>
      </c>
      <c r="U120" s="69">
        <f t="shared" si="157"/>
        <v>0</v>
      </c>
      <c r="V120" s="69">
        <f t="shared" si="157"/>
        <v>0</v>
      </c>
      <c r="W120" s="69">
        <f t="shared" si="157"/>
        <v>0</v>
      </c>
      <c r="X120" s="69">
        <f t="shared" si="157"/>
        <v>0</v>
      </c>
      <c r="AA120" s="3">
        <f t="shared" si="158"/>
        <v>0</v>
      </c>
    </row>
    <row r="121" spans="1:27" x14ac:dyDescent="0.25">
      <c r="A121" s="8">
        <f t="shared" si="160"/>
        <v>91</v>
      </c>
      <c r="E121" s="63">
        <f>SUM(E112:E120)</f>
        <v>235741.51</v>
      </c>
      <c r="F121" s="63">
        <f t="shared" ref="F121" si="161">SUM(F112:F120)</f>
        <v>43707.604560904067</v>
      </c>
      <c r="G121" s="63">
        <f t="shared" ref="G121" si="162">SUM(G112:G120)</f>
        <v>32984.563667549584</v>
      </c>
      <c r="H121" s="63">
        <f t="shared" ref="H121" si="163">SUM(H112:H120)</f>
        <v>28886.425881368043</v>
      </c>
      <c r="I121" s="63">
        <f t="shared" ref="I121" si="164">SUM(I112:I120)</f>
        <v>11694.479587241622</v>
      </c>
      <c r="J121" s="63">
        <f t="shared" ref="J121" si="165">SUM(J112:J120)</f>
        <v>25085.704817349317</v>
      </c>
      <c r="K121" s="63">
        <f t="shared" ref="K121" si="166">SUM(K112:K120)</f>
        <v>71956.592387090408</v>
      </c>
      <c r="L121" s="63">
        <f t="shared" ref="L121" si="167">SUM(L112:L120)</f>
        <v>5462.5144529377203</v>
      </c>
      <c r="M121" s="63">
        <f t="shared" ref="M121" si="168">SUM(M112:M120)</f>
        <v>15661.272659363234</v>
      </c>
      <c r="N121" s="63">
        <f t="shared" ref="N121" si="169">SUM(N112:N120)</f>
        <v>0</v>
      </c>
      <c r="O121" s="63">
        <f t="shared" ref="O121" si="170">SUM(O112:O120)</f>
        <v>56.682045118796417</v>
      </c>
      <c r="P121" s="63">
        <f t="shared" ref="P121" si="171">SUM(P112:P120)</f>
        <v>245.66994107721391</v>
      </c>
      <c r="Q121" s="63">
        <f t="shared" ref="Q121" si="172">SUM(Q112:Q120)</f>
        <v>0</v>
      </c>
      <c r="R121" s="63">
        <f t="shared" ref="R121" si="173">SUM(R112:R120)</f>
        <v>0</v>
      </c>
      <c r="S121" s="63">
        <f t="shared" ref="S121" si="174">SUM(S112:S120)</f>
        <v>0</v>
      </c>
      <c r="T121" s="63">
        <f t="shared" ref="T121" si="175">SUM(T112:T120)</f>
        <v>0</v>
      </c>
      <c r="U121" s="63">
        <f t="shared" ref="U121" si="176">SUM(U112:U120)</f>
        <v>0</v>
      </c>
      <c r="V121" s="63">
        <f t="shared" ref="V121" si="177">SUM(V112:V120)</f>
        <v>0</v>
      </c>
      <c r="W121" s="63">
        <f t="shared" ref="W121" si="178">SUM(W112:W120)</f>
        <v>0</v>
      </c>
      <c r="X121" s="63">
        <f t="shared" ref="X121" si="179">SUM(X112:X120)</f>
        <v>0</v>
      </c>
      <c r="AA121" s="3">
        <f t="shared" si="158"/>
        <v>0</v>
      </c>
    </row>
    <row r="123" spans="1:27" x14ac:dyDescent="0.25">
      <c r="B123" s="3" t="s">
        <v>440</v>
      </c>
    </row>
    <row r="124" spans="1:27" x14ac:dyDescent="0.25">
      <c r="A124" s="8">
        <f>+A121+1</f>
        <v>92</v>
      </c>
      <c r="B124" s="3" t="str">
        <f>B112</f>
        <v xml:space="preserve">    Consumer</v>
      </c>
      <c r="C124" s="34" t="s">
        <v>373</v>
      </c>
      <c r="E124" s="63">
        <f>'Class Expense - Elec'!$G$74+'Class Expense - PRP'!$G$74</f>
        <v>3433.1156652850709</v>
      </c>
      <c r="F124" s="63">
        <f t="shared" ref="F124:O132" si="180">IFERROR($E124*VLOOKUP($C124,ALLOCATORS,F$1,FALSE),0)</f>
        <v>2623.2954561355573</v>
      </c>
      <c r="G124" s="63">
        <f t="shared" si="180"/>
        <v>315.20482949848326</v>
      </c>
      <c r="H124" s="63">
        <f t="shared" si="180"/>
        <v>476.89412316582462</v>
      </c>
      <c r="I124" s="63">
        <f t="shared" si="180"/>
        <v>7.2121392672348543</v>
      </c>
      <c r="J124" s="63">
        <f t="shared" si="180"/>
        <v>0.89293152832431522</v>
      </c>
      <c r="K124" s="63">
        <f t="shared" si="180"/>
        <v>0.48080928448232352</v>
      </c>
      <c r="L124" s="63">
        <f t="shared" si="180"/>
        <v>6.8687040640331945E-2</v>
      </c>
      <c r="M124" s="63">
        <f t="shared" si="180"/>
        <v>0.75555744704365124</v>
      </c>
      <c r="N124" s="63">
        <f t="shared" si="180"/>
        <v>6.8687040640331945E-2</v>
      </c>
      <c r="O124" s="63">
        <f t="shared" si="180"/>
        <v>0.75555744704365124</v>
      </c>
      <c r="P124" s="63">
        <f t="shared" ref="P124:X132" si="181">IFERROR($E124*VLOOKUP($C124,ALLOCATORS,P$1,FALSE),0)</f>
        <v>7.4868874297961803</v>
      </c>
      <c r="Q124" s="63">
        <f t="shared" si="181"/>
        <v>0</v>
      </c>
      <c r="R124" s="63">
        <f t="shared" si="181"/>
        <v>0</v>
      </c>
      <c r="S124" s="63">
        <f t="shared" si="181"/>
        <v>0</v>
      </c>
      <c r="T124" s="63">
        <f t="shared" si="181"/>
        <v>0</v>
      </c>
      <c r="U124" s="63">
        <f t="shared" si="181"/>
        <v>0</v>
      </c>
      <c r="V124" s="63">
        <f t="shared" si="181"/>
        <v>0</v>
      </c>
      <c r="W124" s="63">
        <f t="shared" si="181"/>
        <v>0</v>
      </c>
      <c r="X124" s="63">
        <f t="shared" si="181"/>
        <v>0</v>
      </c>
      <c r="AA124" s="3">
        <f t="shared" ref="AA124:AA133" si="182">IF(ROUND(SUM(F124:X124)-E124,0)=0,0,1)</f>
        <v>0</v>
      </c>
    </row>
    <row r="125" spans="1:27" x14ac:dyDescent="0.25">
      <c r="A125" s="8">
        <f>+A124+1</f>
        <v>93</v>
      </c>
      <c r="B125" s="3" t="str">
        <f t="shared" ref="B125:B132" si="183">B113</f>
        <v xml:space="preserve">    Demand</v>
      </c>
      <c r="C125" s="34" t="s">
        <v>535</v>
      </c>
      <c r="E125" s="63">
        <f>'Class Expense - Elec'!$H$74+'Class Expense - PRP'!$H$74</f>
        <v>9990.8243347149291</v>
      </c>
      <c r="F125" s="63">
        <f t="shared" si="180"/>
        <v>1852.3466624913767</v>
      </c>
      <c r="G125" s="63">
        <f t="shared" si="180"/>
        <v>1397.899679864222</v>
      </c>
      <c r="H125" s="63">
        <f t="shared" si="180"/>
        <v>1224.218877017081</v>
      </c>
      <c r="I125" s="63">
        <f t="shared" si="180"/>
        <v>495.61696301190483</v>
      </c>
      <c r="J125" s="63">
        <f t="shared" si="180"/>
        <v>1063.1427199335792</v>
      </c>
      <c r="K125" s="63">
        <f t="shared" si="180"/>
        <v>3049.5506466557622</v>
      </c>
      <c r="L125" s="63">
        <f t="shared" si="180"/>
        <v>231.50365977185004</v>
      </c>
      <c r="M125" s="63">
        <f t="shared" si="180"/>
        <v>663.73132164026515</v>
      </c>
      <c r="N125" s="63">
        <f t="shared" si="180"/>
        <v>0</v>
      </c>
      <c r="O125" s="63">
        <f t="shared" si="180"/>
        <v>2.4022089097260841</v>
      </c>
      <c r="P125" s="63">
        <f t="shared" si="181"/>
        <v>10.411595419161484</v>
      </c>
      <c r="Q125" s="63">
        <f t="shared" si="181"/>
        <v>0</v>
      </c>
      <c r="R125" s="63">
        <f t="shared" si="181"/>
        <v>0</v>
      </c>
      <c r="S125" s="63">
        <f t="shared" si="181"/>
        <v>0</v>
      </c>
      <c r="T125" s="63">
        <f t="shared" si="181"/>
        <v>0</v>
      </c>
      <c r="U125" s="63">
        <f t="shared" si="181"/>
        <v>0</v>
      </c>
      <c r="V125" s="63">
        <f t="shared" si="181"/>
        <v>0</v>
      </c>
      <c r="W125" s="63">
        <f t="shared" si="181"/>
        <v>0</v>
      </c>
      <c r="X125" s="63">
        <f t="shared" si="181"/>
        <v>0</v>
      </c>
      <c r="AA125" s="3">
        <f t="shared" si="182"/>
        <v>0</v>
      </c>
    </row>
    <row r="126" spans="1:27" x14ac:dyDescent="0.25">
      <c r="A126" s="8">
        <f t="shared" ref="A126:A133" si="184">+A125+1</f>
        <v>94</v>
      </c>
      <c r="B126" s="3" t="str">
        <f t="shared" si="183"/>
        <v xml:space="preserve">    Energy</v>
      </c>
      <c r="C126" s="34" t="s">
        <v>369</v>
      </c>
      <c r="E126" s="63">
        <f>'Class Expense - Elec'!$I$74+'Class Expense - PRP'!$I$74</f>
        <v>0</v>
      </c>
      <c r="F126" s="63">
        <f t="shared" si="180"/>
        <v>0</v>
      </c>
      <c r="G126" s="63">
        <f t="shared" si="180"/>
        <v>0</v>
      </c>
      <c r="H126" s="63">
        <f t="shared" si="180"/>
        <v>0</v>
      </c>
      <c r="I126" s="63">
        <f t="shared" si="180"/>
        <v>0</v>
      </c>
      <c r="J126" s="63">
        <f t="shared" si="180"/>
        <v>0</v>
      </c>
      <c r="K126" s="63">
        <f t="shared" si="180"/>
        <v>0</v>
      </c>
      <c r="L126" s="63">
        <f t="shared" si="180"/>
        <v>0</v>
      </c>
      <c r="M126" s="63">
        <f t="shared" si="180"/>
        <v>0</v>
      </c>
      <c r="N126" s="63">
        <f t="shared" si="180"/>
        <v>0</v>
      </c>
      <c r="O126" s="63">
        <f t="shared" si="180"/>
        <v>0</v>
      </c>
      <c r="P126" s="63">
        <f t="shared" si="181"/>
        <v>0</v>
      </c>
      <c r="Q126" s="63">
        <f t="shared" si="181"/>
        <v>0</v>
      </c>
      <c r="R126" s="63">
        <f t="shared" si="181"/>
        <v>0</v>
      </c>
      <c r="S126" s="63">
        <f t="shared" si="181"/>
        <v>0</v>
      </c>
      <c r="T126" s="63">
        <f t="shared" si="181"/>
        <v>0</v>
      </c>
      <c r="U126" s="63">
        <f t="shared" si="181"/>
        <v>0</v>
      </c>
      <c r="V126" s="63">
        <f t="shared" si="181"/>
        <v>0</v>
      </c>
      <c r="W126" s="63">
        <f t="shared" si="181"/>
        <v>0</v>
      </c>
      <c r="X126" s="63">
        <f t="shared" si="181"/>
        <v>0</v>
      </c>
      <c r="AA126" s="3">
        <f t="shared" si="182"/>
        <v>0</v>
      </c>
    </row>
    <row r="127" spans="1:27" x14ac:dyDescent="0.25">
      <c r="A127" s="8">
        <f t="shared" si="184"/>
        <v>95</v>
      </c>
      <c r="B127" s="3" t="str">
        <f t="shared" si="183"/>
        <v xml:space="preserve">    Revenue</v>
      </c>
      <c r="C127" s="34" t="s">
        <v>91</v>
      </c>
      <c r="E127" s="63">
        <f>'Class Expense - Elec'!$J$74+'Class Expense - PRP'!$J$74</f>
        <v>0</v>
      </c>
      <c r="F127" s="63">
        <f t="shared" si="180"/>
        <v>0</v>
      </c>
      <c r="G127" s="63">
        <f t="shared" si="180"/>
        <v>0</v>
      </c>
      <c r="H127" s="63">
        <f t="shared" si="180"/>
        <v>0</v>
      </c>
      <c r="I127" s="63">
        <f t="shared" si="180"/>
        <v>0</v>
      </c>
      <c r="J127" s="63">
        <f t="shared" si="180"/>
        <v>0</v>
      </c>
      <c r="K127" s="63">
        <f t="shared" si="180"/>
        <v>0</v>
      </c>
      <c r="L127" s="63">
        <f t="shared" si="180"/>
        <v>0</v>
      </c>
      <c r="M127" s="63">
        <f t="shared" si="180"/>
        <v>0</v>
      </c>
      <c r="N127" s="63">
        <f t="shared" si="180"/>
        <v>0</v>
      </c>
      <c r="O127" s="63">
        <f t="shared" si="180"/>
        <v>0</v>
      </c>
      <c r="P127" s="63">
        <f t="shared" si="181"/>
        <v>0</v>
      </c>
      <c r="Q127" s="63">
        <f t="shared" si="181"/>
        <v>0</v>
      </c>
      <c r="R127" s="63">
        <f t="shared" si="181"/>
        <v>0</v>
      </c>
      <c r="S127" s="63">
        <f t="shared" si="181"/>
        <v>0</v>
      </c>
      <c r="T127" s="63">
        <f t="shared" si="181"/>
        <v>0</v>
      </c>
      <c r="U127" s="63">
        <f t="shared" si="181"/>
        <v>0</v>
      </c>
      <c r="V127" s="63">
        <f t="shared" si="181"/>
        <v>0</v>
      </c>
      <c r="W127" s="63">
        <f t="shared" si="181"/>
        <v>0</v>
      </c>
      <c r="X127" s="63">
        <f t="shared" si="181"/>
        <v>0</v>
      </c>
      <c r="AA127" s="3">
        <f t="shared" si="182"/>
        <v>0</v>
      </c>
    </row>
    <row r="128" spans="1:27" x14ac:dyDescent="0.25">
      <c r="A128" s="8">
        <f t="shared" si="184"/>
        <v>96</v>
      </c>
      <c r="B128" s="3" t="str">
        <f t="shared" si="183"/>
        <v xml:space="preserve">    Lights</v>
      </c>
      <c r="C128" s="34" t="s">
        <v>577</v>
      </c>
      <c r="E128" s="63">
        <f>'Class Expense - Elec'!$K$74+'Class Expense - PRP'!$K$74</f>
        <v>0</v>
      </c>
      <c r="F128" s="63">
        <f t="shared" si="180"/>
        <v>0</v>
      </c>
      <c r="G128" s="63">
        <f t="shared" si="180"/>
        <v>0</v>
      </c>
      <c r="H128" s="63">
        <f t="shared" si="180"/>
        <v>0</v>
      </c>
      <c r="I128" s="63">
        <f t="shared" si="180"/>
        <v>0</v>
      </c>
      <c r="J128" s="63">
        <f t="shared" si="180"/>
        <v>0</v>
      </c>
      <c r="K128" s="63">
        <f t="shared" si="180"/>
        <v>0</v>
      </c>
      <c r="L128" s="63">
        <f t="shared" si="180"/>
        <v>0</v>
      </c>
      <c r="M128" s="63">
        <f t="shared" si="180"/>
        <v>0</v>
      </c>
      <c r="N128" s="63">
        <f t="shared" si="180"/>
        <v>0</v>
      </c>
      <c r="O128" s="63">
        <f t="shared" si="180"/>
        <v>0</v>
      </c>
      <c r="P128" s="63">
        <f t="shared" si="181"/>
        <v>0</v>
      </c>
      <c r="Q128" s="63">
        <f t="shared" si="181"/>
        <v>0</v>
      </c>
      <c r="R128" s="63">
        <f t="shared" si="181"/>
        <v>0</v>
      </c>
      <c r="S128" s="63">
        <f t="shared" si="181"/>
        <v>0</v>
      </c>
      <c r="T128" s="63">
        <f t="shared" si="181"/>
        <v>0</v>
      </c>
      <c r="U128" s="63">
        <f t="shared" si="181"/>
        <v>0</v>
      </c>
      <c r="V128" s="63">
        <f t="shared" si="181"/>
        <v>0</v>
      </c>
      <c r="W128" s="63">
        <f t="shared" si="181"/>
        <v>0</v>
      </c>
      <c r="X128" s="63">
        <f t="shared" si="181"/>
        <v>0</v>
      </c>
      <c r="AA128" s="3">
        <f t="shared" si="182"/>
        <v>0</v>
      </c>
    </row>
    <row r="129" spans="1:27" x14ac:dyDescent="0.25">
      <c r="A129" s="8">
        <f t="shared" si="184"/>
        <v>97</v>
      </c>
      <c r="B129" s="3" t="str">
        <f t="shared" si="183"/>
        <v xml:space="preserve">    na</v>
      </c>
      <c r="C129" s="34" t="s">
        <v>373</v>
      </c>
      <c r="E129" s="63">
        <f>'Class Expense - Elec'!$L$74+'Class Expense - PRP'!$L$74</f>
        <v>0</v>
      </c>
      <c r="F129" s="63">
        <f t="shared" si="180"/>
        <v>0</v>
      </c>
      <c r="G129" s="63">
        <f t="shared" si="180"/>
        <v>0</v>
      </c>
      <c r="H129" s="63">
        <f t="shared" si="180"/>
        <v>0</v>
      </c>
      <c r="I129" s="63">
        <f t="shared" si="180"/>
        <v>0</v>
      </c>
      <c r="J129" s="63">
        <f t="shared" si="180"/>
        <v>0</v>
      </c>
      <c r="K129" s="63">
        <f t="shared" si="180"/>
        <v>0</v>
      </c>
      <c r="L129" s="63">
        <f t="shared" si="180"/>
        <v>0</v>
      </c>
      <c r="M129" s="63">
        <f t="shared" si="180"/>
        <v>0</v>
      </c>
      <c r="N129" s="63">
        <f t="shared" si="180"/>
        <v>0</v>
      </c>
      <c r="O129" s="63">
        <f t="shared" si="180"/>
        <v>0</v>
      </c>
      <c r="P129" s="63">
        <f t="shared" si="181"/>
        <v>0</v>
      </c>
      <c r="Q129" s="63">
        <f t="shared" si="181"/>
        <v>0</v>
      </c>
      <c r="R129" s="63">
        <f t="shared" si="181"/>
        <v>0</v>
      </c>
      <c r="S129" s="63">
        <f t="shared" si="181"/>
        <v>0</v>
      </c>
      <c r="T129" s="63">
        <f t="shared" si="181"/>
        <v>0</v>
      </c>
      <c r="U129" s="63">
        <f t="shared" si="181"/>
        <v>0</v>
      </c>
      <c r="V129" s="63">
        <f t="shared" si="181"/>
        <v>0</v>
      </c>
      <c r="W129" s="63">
        <f t="shared" si="181"/>
        <v>0</v>
      </c>
      <c r="X129" s="63">
        <f t="shared" si="181"/>
        <v>0</v>
      </c>
      <c r="AA129" s="3">
        <f t="shared" si="182"/>
        <v>0</v>
      </c>
    </row>
    <row r="130" spans="1:27" x14ac:dyDescent="0.25">
      <c r="A130" s="8">
        <f t="shared" si="184"/>
        <v>98</v>
      </c>
      <c r="B130" s="3" t="str">
        <f t="shared" si="183"/>
        <v xml:space="preserve">    na</v>
      </c>
      <c r="C130" s="34" t="s">
        <v>373</v>
      </c>
      <c r="E130" s="63">
        <f>'Class Expense - Elec'!$M$74+'Class Expense - PRP'!$M$74</f>
        <v>0</v>
      </c>
      <c r="F130" s="63">
        <f t="shared" si="180"/>
        <v>0</v>
      </c>
      <c r="G130" s="63">
        <f t="shared" si="180"/>
        <v>0</v>
      </c>
      <c r="H130" s="63">
        <f t="shared" si="180"/>
        <v>0</v>
      </c>
      <c r="I130" s="63">
        <f t="shared" si="180"/>
        <v>0</v>
      </c>
      <c r="J130" s="63">
        <f t="shared" si="180"/>
        <v>0</v>
      </c>
      <c r="K130" s="63">
        <f t="shared" si="180"/>
        <v>0</v>
      </c>
      <c r="L130" s="63">
        <f t="shared" si="180"/>
        <v>0</v>
      </c>
      <c r="M130" s="63">
        <f t="shared" si="180"/>
        <v>0</v>
      </c>
      <c r="N130" s="63">
        <f t="shared" si="180"/>
        <v>0</v>
      </c>
      <c r="O130" s="63">
        <f t="shared" si="180"/>
        <v>0</v>
      </c>
      <c r="P130" s="63">
        <f t="shared" si="181"/>
        <v>0</v>
      </c>
      <c r="Q130" s="63">
        <f t="shared" si="181"/>
        <v>0</v>
      </c>
      <c r="R130" s="63">
        <f t="shared" si="181"/>
        <v>0</v>
      </c>
      <c r="S130" s="63">
        <f t="shared" si="181"/>
        <v>0</v>
      </c>
      <c r="T130" s="63">
        <f t="shared" si="181"/>
        <v>0</v>
      </c>
      <c r="U130" s="63">
        <f t="shared" si="181"/>
        <v>0</v>
      </c>
      <c r="V130" s="63">
        <f t="shared" si="181"/>
        <v>0</v>
      </c>
      <c r="W130" s="63">
        <f t="shared" si="181"/>
        <v>0</v>
      </c>
      <c r="X130" s="63">
        <f t="shared" si="181"/>
        <v>0</v>
      </c>
      <c r="AA130" s="3">
        <f t="shared" si="182"/>
        <v>0</v>
      </c>
    </row>
    <row r="131" spans="1:27" x14ac:dyDescent="0.25">
      <c r="A131" s="8">
        <f t="shared" si="184"/>
        <v>99</v>
      </c>
      <c r="B131" s="3" t="str">
        <f t="shared" si="183"/>
        <v xml:space="preserve">    na</v>
      </c>
      <c r="C131" s="34" t="s">
        <v>373</v>
      </c>
      <c r="E131" s="63">
        <f>'Class Expense - Elec'!$N$74+'Class Expense - PRP'!$N$74</f>
        <v>0</v>
      </c>
      <c r="F131" s="63">
        <f t="shared" si="180"/>
        <v>0</v>
      </c>
      <c r="G131" s="63">
        <f t="shared" si="180"/>
        <v>0</v>
      </c>
      <c r="H131" s="63">
        <f t="shared" si="180"/>
        <v>0</v>
      </c>
      <c r="I131" s="63">
        <f t="shared" si="180"/>
        <v>0</v>
      </c>
      <c r="J131" s="63">
        <f t="shared" si="180"/>
        <v>0</v>
      </c>
      <c r="K131" s="63">
        <f t="shared" si="180"/>
        <v>0</v>
      </c>
      <c r="L131" s="63">
        <f t="shared" si="180"/>
        <v>0</v>
      </c>
      <c r="M131" s="63">
        <f t="shared" si="180"/>
        <v>0</v>
      </c>
      <c r="N131" s="63">
        <f t="shared" si="180"/>
        <v>0</v>
      </c>
      <c r="O131" s="63">
        <f t="shared" si="180"/>
        <v>0</v>
      </c>
      <c r="P131" s="63">
        <f t="shared" si="181"/>
        <v>0</v>
      </c>
      <c r="Q131" s="63">
        <f t="shared" si="181"/>
        <v>0</v>
      </c>
      <c r="R131" s="63">
        <f t="shared" si="181"/>
        <v>0</v>
      </c>
      <c r="S131" s="63">
        <f t="shared" si="181"/>
        <v>0</v>
      </c>
      <c r="T131" s="63">
        <f t="shared" si="181"/>
        <v>0</v>
      </c>
      <c r="U131" s="63">
        <f t="shared" si="181"/>
        <v>0</v>
      </c>
      <c r="V131" s="63">
        <f t="shared" si="181"/>
        <v>0</v>
      </c>
      <c r="W131" s="63">
        <f t="shared" si="181"/>
        <v>0</v>
      </c>
      <c r="X131" s="63">
        <f t="shared" si="181"/>
        <v>0</v>
      </c>
      <c r="AA131" s="3">
        <f t="shared" si="182"/>
        <v>0</v>
      </c>
    </row>
    <row r="132" spans="1:27" x14ac:dyDescent="0.25">
      <c r="A132" s="8">
        <f t="shared" si="184"/>
        <v>100</v>
      </c>
      <c r="B132" s="3" t="str">
        <f t="shared" si="183"/>
        <v xml:space="preserve">    na</v>
      </c>
      <c r="C132" s="34" t="s">
        <v>373</v>
      </c>
      <c r="E132" s="69">
        <f>'Class Expense - Elec'!$O$74+'Class Expense - PRP'!$O$74</f>
        <v>0</v>
      </c>
      <c r="F132" s="69">
        <f t="shared" si="180"/>
        <v>0</v>
      </c>
      <c r="G132" s="69">
        <f t="shared" si="180"/>
        <v>0</v>
      </c>
      <c r="H132" s="69">
        <f t="shared" si="180"/>
        <v>0</v>
      </c>
      <c r="I132" s="69">
        <f t="shared" si="180"/>
        <v>0</v>
      </c>
      <c r="J132" s="69">
        <f t="shared" si="180"/>
        <v>0</v>
      </c>
      <c r="K132" s="69">
        <f t="shared" si="180"/>
        <v>0</v>
      </c>
      <c r="L132" s="69">
        <f t="shared" si="180"/>
        <v>0</v>
      </c>
      <c r="M132" s="69">
        <f t="shared" si="180"/>
        <v>0</v>
      </c>
      <c r="N132" s="69">
        <f t="shared" si="180"/>
        <v>0</v>
      </c>
      <c r="O132" s="69">
        <f t="shared" si="180"/>
        <v>0</v>
      </c>
      <c r="P132" s="69">
        <f t="shared" si="181"/>
        <v>0</v>
      </c>
      <c r="Q132" s="69">
        <f t="shared" si="181"/>
        <v>0</v>
      </c>
      <c r="R132" s="69">
        <f t="shared" si="181"/>
        <v>0</v>
      </c>
      <c r="S132" s="69">
        <f t="shared" si="181"/>
        <v>0</v>
      </c>
      <c r="T132" s="69">
        <f t="shared" si="181"/>
        <v>0</v>
      </c>
      <c r="U132" s="69">
        <f t="shared" si="181"/>
        <v>0</v>
      </c>
      <c r="V132" s="69">
        <f t="shared" si="181"/>
        <v>0</v>
      </c>
      <c r="W132" s="69">
        <f t="shared" si="181"/>
        <v>0</v>
      </c>
      <c r="X132" s="69">
        <f t="shared" si="181"/>
        <v>0</v>
      </c>
      <c r="AA132" s="3">
        <f t="shared" si="182"/>
        <v>0</v>
      </c>
    </row>
    <row r="133" spans="1:27" x14ac:dyDescent="0.25">
      <c r="A133" s="8">
        <f t="shared" si="184"/>
        <v>101</v>
      </c>
      <c r="E133" s="63">
        <f>SUM(E124:E132)</f>
        <v>13423.94</v>
      </c>
      <c r="F133" s="63">
        <f t="shared" ref="F133" si="185">SUM(F124:F132)</f>
        <v>4475.6421186269345</v>
      </c>
      <c r="G133" s="63">
        <f t="shared" ref="G133" si="186">SUM(G124:G132)</f>
        <v>1713.1045093627054</v>
      </c>
      <c r="H133" s="63">
        <f t="shared" ref="H133" si="187">SUM(H124:H132)</f>
        <v>1701.1130001829056</v>
      </c>
      <c r="I133" s="63">
        <f t="shared" ref="I133" si="188">SUM(I124:I132)</f>
        <v>502.8291022791397</v>
      </c>
      <c r="J133" s="63">
        <f t="shared" ref="J133" si="189">SUM(J124:J132)</f>
        <v>1064.0356514619036</v>
      </c>
      <c r="K133" s="63">
        <f t="shared" ref="K133" si="190">SUM(K124:K132)</f>
        <v>3050.0314559402445</v>
      </c>
      <c r="L133" s="63">
        <f t="shared" ref="L133" si="191">SUM(L124:L132)</f>
        <v>231.57234681249037</v>
      </c>
      <c r="M133" s="63">
        <f t="shared" ref="M133" si="192">SUM(M124:M132)</f>
        <v>664.48687908730881</v>
      </c>
      <c r="N133" s="63">
        <f t="shared" ref="N133" si="193">SUM(N124:N132)</f>
        <v>6.8687040640331945E-2</v>
      </c>
      <c r="O133" s="63">
        <f t="shared" ref="O133" si="194">SUM(O124:O132)</f>
        <v>3.1577663567697352</v>
      </c>
      <c r="P133" s="63">
        <f t="shared" ref="P133" si="195">SUM(P124:P132)</f>
        <v>17.898482848957663</v>
      </c>
      <c r="Q133" s="63">
        <f t="shared" ref="Q133" si="196">SUM(Q124:Q132)</f>
        <v>0</v>
      </c>
      <c r="R133" s="63">
        <f t="shared" ref="R133" si="197">SUM(R124:R132)</f>
        <v>0</v>
      </c>
      <c r="S133" s="63">
        <f t="shared" ref="S133" si="198">SUM(S124:S132)</f>
        <v>0</v>
      </c>
      <c r="T133" s="63">
        <f t="shared" ref="T133" si="199">SUM(T124:T132)</f>
        <v>0</v>
      </c>
      <c r="U133" s="63">
        <f t="shared" ref="U133" si="200">SUM(U124:U132)</f>
        <v>0</v>
      </c>
      <c r="V133" s="63">
        <f t="shared" ref="V133" si="201">SUM(V124:V132)</f>
        <v>0</v>
      </c>
      <c r="W133" s="63">
        <f t="shared" ref="W133" si="202">SUM(W124:W132)</f>
        <v>0</v>
      </c>
      <c r="X133" s="63">
        <f t="shared" ref="X133" si="203">SUM(X124:X132)</f>
        <v>0</v>
      </c>
      <c r="AA133" s="3">
        <f t="shared" si="182"/>
        <v>0</v>
      </c>
    </row>
    <row r="135" spans="1:27" x14ac:dyDescent="0.25">
      <c r="B135" s="3" t="s">
        <v>441</v>
      </c>
    </row>
    <row r="136" spans="1:27" x14ac:dyDescent="0.25">
      <c r="A136" s="8">
        <f>+A133+1</f>
        <v>102</v>
      </c>
      <c r="B136" s="3" t="str">
        <f>B124</f>
        <v xml:space="preserve">    Consumer</v>
      </c>
      <c r="C136" s="34" t="s">
        <v>373</v>
      </c>
      <c r="E136" s="63">
        <f>'Class Expense - Elec'!$G$75+'Class Expense - PRP'!$G$75</f>
        <v>5805.5855999999994</v>
      </c>
      <c r="F136" s="63">
        <f t="shared" ref="F136:O144" si="204">IFERROR($E136*VLOOKUP($C136,ALLOCATORS,F$1,FALSE),0)</f>
        <v>4436.1355134888554</v>
      </c>
      <c r="G136" s="63">
        <f t="shared" si="204"/>
        <v>533.02853664119084</v>
      </c>
      <c r="H136" s="63">
        <f t="shared" si="204"/>
        <v>806.45393983434019</v>
      </c>
      <c r="I136" s="63">
        <f t="shared" si="204"/>
        <v>12.196120363330799</v>
      </c>
      <c r="J136" s="63">
        <f t="shared" si="204"/>
        <v>1.5099958545076226</v>
      </c>
      <c r="K136" s="63">
        <f t="shared" si="204"/>
        <v>0.81307469088871975</v>
      </c>
      <c r="L136" s="63">
        <f t="shared" si="204"/>
        <v>0.11615352726981713</v>
      </c>
      <c r="M136" s="63">
        <f t="shared" si="204"/>
        <v>1.2776887999679882</v>
      </c>
      <c r="N136" s="63">
        <f t="shared" si="204"/>
        <v>0.11615352726981713</v>
      </c>
      <c r="O136" s="63">
        <f t="shared" si="204"/>
        <v>1.2776887999679882</v>
      </c>
      <c r="P136" s="63">
        <f t="shared" ref="P136:X144" si="205">IFERROR($E136*VLOOKUP($C136,ALLOCATORS,P$1,FALSE),0)</f>
        <v>12.660734472410066</v>
      </c>
      <c r="Q136" s="63">
        <f t="shared" si="205"/>
        <v>0</v>
      </c>
      <c r="R136" s="63">
        <f t="shared" si="205"/>
        <v>0</v>
      </c>
      <c r="S136" s="63">
        <f t="shared" si="205"/>
        <v>0</v>
      </c>
      <c r="T136" s="63">
        <f t="shared" si="205"/>
        <v>0</v>
      </c>
      <c r="U136" s="63">
        <f t="shared" si="205"/>
        <v>0</v>
      </c>
      <c r="V136" s="63">
        <f t="shared" si="205"/>
        <v>0</v>
      </c>
      <c r="W136" s="63">
        <f t="shared" si="205"/>
        <v>0</v>
      </c>
      <c r="X136" s="63">
        <f t="shared" si="205"/>
        <v>0</v>
      </c>
      <c r="AA136" s="3">
        <f t="shared" ref="AA136:AA145" si="206">IF(ROUND(SUM(F136:X136)-E136,0)=0,0,1)</f>
        <v>0</v>
      </c>
    </row>
    <row r="137" spans="1:27" x14ac:dyDescent="0.25">
      <c r="A137" s="8">
        <f>+A136+1</f>
        <v>103</v>
      </c>
      <c r="B137" s="3" t="str">
        <f t="shared" ref="B137:B144" si="207">B125</f>
        <v xml:space="preserve">    Demand</v>
      </c>
      <c r="C137" s="34" t="s">
        <v>535</v>
      </c>
      <c r="E137" s="63">
        <f>'Class Expense - Elec'!$H$75+'Class Expense - PRP'!$H$75</f>
        <v>6289.3843999999999</v>
      </c>
      <c r="F137" s="63">
        <f t="shared" si="204"/>
        <v>1166.0819780390771</v>
      </c>
      <c r="G137" s="63">
        <f t="shared" si="204"/>
        <v>880.00030275318568</v>
      </c>
      <c r="H137" s="63">
        <f t="shared" si="204"/>
        <v>770.6654475490227</v>
      </c>
      <c r="I137" s="63">
        <f t="shared" si="204"/>
        <v>311.99883924607036</v>
      </c>
      <c r="J137" s="63">
        <f t="shared" si="204"/>
        <v>669.26541931983741</v>
      </c>
      <c r="K137" s="63">
        <f t="shared" si="204"/>
        <v>1919.741116600658</v>
      </c>
      <c r="L137" s="63">
        <f t="shared" si="204"/>
        <v>145.7352724392112</v>
      </c>
      <c r="M137" s="63">
        <f t="shared" si="204"/>
        <v>417.82952840144969</v>
      </c>
      <c r="N137" s="63">
        <f t="shared" si="204"/>
        <v>0</v>
      </c>
      <c r="O137" s="63">
        <f t="shared" si="204"/>
        <v>1.5122290950382657</v>
      </c>
      <c r="P137" s="63">
        <f t="shared" si="205"/>
        <v>6.554266556449682</v>
      </c>
      <c r="Q137" s="63">
        <f t="shared" si="205"/>
        <v>0</v>
      </c>
      <c r="R137" s="63">
        <f t="shared" si="205"/>
        <v>0</v>
      </c>
      <c r="S137" s="63">
        <f t="shared" si="205"/>
        <v>0</v>
      </c>
      <c r="T137" s="63">
        <f t="shared" si="205"/>
        <v>0</v>
      </c>
      <c r="U137" s="63">
        <f t="shared" si="205"/>
        <v>0</v>
      </c>
      <c r="V137" s="63">
        <f t="shared" si="205"/>
        <v>0</v>
      </c>
      <c r="W137" s="63">
        <f t="shared" si="205"/>
        <v>0</v>
      </c>
      <c r="X137" s="63">
        <f t="shared" si="205"/>
        <v>0</v>
      </c>
      <c r="AA137" s="3">
        <f t="shared" si="206"/>
        <v>0</v>
      </c>
    </row>
    <row r="138" spans="1:27" x14ac:dyDescent="0.25">
      <c r="A138" s="8">
        <f t="shared" ref="A138:A145" si="208">+A137+1</f>
        <v>104</v>
      </c>
      <c r="B138" s="3" t="str">
        <f t="shared" si="207"/>
        <v xml:space="preserve">    Energy</v>
      </c>
      <c r="C138" s="34" t="s">
        <v>369</v>
      </c>
      <c r="E138" s="63">
        <f>'Class Expense - Elec'!$I$75+'Class Expense - PRP'!$I$75</f>
        <v>0</v>
      </c>
      <c r="F138" s="63">
        <f t="shared" si="204"/>
        <v>0</v>
      </c>
      <c r="G138" s="63">
        <f t="shared" si="204"/>
        <v>0</v>
      </c>
      <c r="H138" s="63">
        <f t="shared" si="204"/>
        <v>0</v>
      </c>
      <c r="I138" s="63">
        <f t="shared" si="204"/>
        <v>0</v>
      </c>
      <c r="J138" s="63">
        <f t="shared" si="204"/>
        <v>0</v>
      </c>
      <c r="K138" s="63">
        <f t="shared" si="204"/>
        <v>0</v>
      </c>
      <c r="L138" s="63">
        <f t="shared" si="204"/>
        <v>0</v>
      </c>
      <c r="M138" s="63">
        <f t="shared" si="204"/>
        <v>0</v>
      </c>
      <c r="N138" s="63">
        <f t="shared" si="204"/>
        <v>0</v>
      </c>
      <c r="O138" s="63">
        <f t="shared" si="204"/>
        <v>0</v>
      </c>
      <c r="P138" s="63">
        <f t="shared" si="205"/>
        <v>0</v>
      </c>
      <c r="Q138" s="63">
        <f t="shared" si="205"/>
        <v>0</v>
      </c>
      <c r="R138" s="63">
        <f t="shared" si="205"/>
        <v>0</v>
      </c>
      <c r="S138" s="63">
        <f t="shared" si="205"/>
        <v>0</v>
      </c>
      <c r="T138" s="63">
        <f t="shared" si="205"/>
        <v>0</v>
      </c>
      <c r="U138" s="63">
        <f t="shared" si="205"/>
        <v>0</v>
      </c>
      <c r="V138" s="63">
        <f t="shared" si="205"/>
        <v>0</v>
      </c>
      <c r="W138" s="63">
        <f t="shared" si="205"/>
        <v>0</v>
      </c>
      <c r="X138" s="63">
        <f t="shared" si="205"/>
        <v>0</v>
      </c>
      <c r="AA138" s="3">
        <f t="shared" si="206"/>
        <v>0</v>
      </c>
    </row>
    <row r="139" spans="1:27" x14ac:dyDescent="0.25">
      <c r="A139" s="8">
        <f t="shared" si="208"/>
        <v>105</v>
      </c>
      <c r="B139" s="3" t="str">
        <f t="shared" si="207"/>
        <v xml:space="preserve">    Revenue</v>
      </c>
      <c r="C139" s="34" t="s">
        <v>91</v>
      </c>
      <c r="E139" s="63">
        <f>'Class Expense - Elec'!$J$75+'Class Expense - PRP'!$J$75</f>
        <v>0</v>
      </c>
      <c r="F139" s="63">
        <f t="shared" si="204"/>
        <v>0</v>
      </c>
      <c r="G139" s="63">
        <f t="shared" si="204"/>
        <v>0</v>
      </c>
      <c r="H139" s="63">
        <f t="shared" si="204"/>
        <v>0</v>
      </c>
      <c r="I139" s="63">
        <f t="shared" si="204"/>
        <v>0</v>
      </c>
      <c r="J139" s="63">
        <f t="shared" si="204"/>
        <v>0</v>
      </c>
      <c r="K139" s="63">
        <f t="shared" si="204"/>
        <v>0</v>
      </c>
      <c r="L139" s="63">
        <f t="shared" si="204"/>
        <v>0</v>
      </c>
      <c r="M139" s="63">
        <f t="shared" si="204"/>
        <v>0</v>
      </c>
      <c r="N139" s="63">
        <f t="shared" si="204"/>
        <v>0</v>
      </c>
      <c r="O139" s="63">
        <f t="shared" si="204"/>
        <v>0</v>
      </c>
      <c r="P139" s="63">
        <f t="shared" si="205"/>
        <v>0</v>
      </c>
      <c r="Q139" s="63">
        <f t="shared" si="205"/>
        <v>0</v>
      </c>
      <c r="R139" s="63">
        <f t="shared" si="205"/>
        <v>0</v>
      </c>
      <c r="S139" s="63">
        <f t="shared" si="205"/>
        <v>0</v>
      </c>
      <c r="T139" s="63">
        <f t="shared" si="205"/>
        <v>0</v>
      </c>
      <c r="U139" s="63">
        <f t="shared" si="205"/>
        <v>0</v>
      </c>
      <c r="V139" s="63">
        <f t="shared" si="205"/>
        <v>0</v>
      </c>
      <c r="W139" s="63">
        <f t="shared" si="205"/>
        <v>0</v>
      </c>
      <c r="X139" s="63">
        <f t="shared" si="205"/>
        <v>0</v>
      </c>
      <c r="AA139" s="3">
        <f t="shared" si="206"/>
        <v>0</v>
      </c>
    </row>
    <row r="140" spans="1:27" x14ac:dyDescent="0.25">
      <c r="A140" s="8">
        <f t="shared" si="208"/>
        <v>106</v>
      </c>
      <c r="B140" s="3" t="str">
        <f t="shared" si="207"/>
        <v xml:space="preserve">    Lights</v>
      </c>
      <c r="C140" s="34" t="s">
        <v>577</v>
      </c>
      <c r="E140" s="63">
        <f>'Class Expense - Elec'!$K$75+'Class Expense - PRP'!$K$75</f>
        <v>0</v>
      </c>
      <c r="F140" s="63">
        <f t="shared" si="204"/>
        <v>0</v>
      </c>
      <c r="G140" s="63">
        <f t="shared" si="204"/>
        <v>0</v>
      </c>
      <c r="H140" s="63">
        <f t="shared" si="204"/>
        <v>0</v>
      </c>
      <c r="I140" s="63">
        <f t="shared" si="204"/>
        <v>0</v>
      </c>
      <c r="J140" s="63">
        <f t="shared" si="204"/>
        <v>0</v>
      </c>
      <c r="K140" s="63">
        <f t="shared" si="204"/>
        <v>0</v>
      </c>
      <c r="L140" s="63">
        <f t="shared" si="204"/>
        <v>0</v>
      </c>
      <c r="M140" s="63">
        <f t="shared" si="204"/>
        <v>0</v>
      </c>
      <c r="N140" s="63">
        <f t="shared" si="204"/>
        <v>0</v>
      </c>
      <c r="O140" s="63">
        <f t="shared" si="204"/>
        <v>0</v>
      </c>
      <c r="P140" s="63">
        <f t="shared" si="205"/>
        <v>0</v>
      </c>
      <c r="Q140" s="63">
        <f t="shared" si="205"/>
        <v>0</v>
      </c>
      <c r="R140" s="63">
        <f t="shared" si="205"/>
        <v>0</v>
      </c>
      <c r="S140" s="63">
        <f t="shared" si="205"/>
        <v>0</v>
      </c>
      <c r="T140" s="63">
        <f t="shared" si="205"/>
        <v>0</v>
      </c>
      <c r="U140" s="63">
        <f t="shared" si="205"/>
        <v>0</v>
      </c>
      <c r="V140" s="63">
        <f t="shared" si="205"/>
        <v>0</v>
      </c>
      <c r="W140" s="63">
        <f t="shared" si="205"/>
        <v>0</v>
      </c>
      <c r="X140" s="63">
        <f t="shared" si="205"/>
        <v>0</v>
      </c>
      <c r="AA140" s="3">
        <f t="shared" si="206"/>
        <v>0</v>
      </c>
    </row>
    <row r="141" spans="1:27" x14ac:dyDescent="0.25">
      <c r="A141" s="8">
        <f t="shared" si="208"/>
        <v>107</v>
      </c>
      <c r="B141" s="3" t="str">
        <f t="shared" si="207"/>
        <v xml:space="preserve">    na</v>
      </c>
      <c r="C141" s="34" t="s">
        <v>373</v>
      </c>
      <c r="E141" s="63">
        <f>'Class Expense - Elec'!$L$75+'Class Expense - PRP'!$L$75</f>
        <v>0</v>
      </c>
      <c r="F141" s="63">
        <f t="shared" si="204"/>
        <v>0</v>
      </c>
      <c r="G141" s="63">
        <f t="shared" si="204"/>
        <v>0</v>
      </c>
      <c r="H141" s="63">
        <f t="shared" si="204"/>
        <v>0</v>
      </c>
      <c r="I141" s="63">
        <f t="shared" si="204"/>
        <v>0</v>
      </c>
      <c r="J141" s="63">
        <f t="shared" si="204"/>
        <v>0</v>
      </c>
      <c r="K141" s="63">
        <f t="shared" si="204"/>
        <v>0</v>
      </c>
      <c r="L141" s="63">
        <f t="shared" si="204"/>
        <v>0</v>
      </c>
      <c r="M141" s="63">
        <f t="shared" si="204"/>
        <v>0</v>
      </c>
      <c r="N141" s="63">
        <f t="shared" si="204"/>
        <v>0</v>
      </c>
      <c r="O141" s="63">
        <f t="shared" si="204"/>
        <v>0</v>
      </c>
      <c r="P141" s="63">
        <f t="shared" si="205"/>
        <v>0</v>
      </c>
      <c r="Q141" s="63">
        <f t="shared" si="205"/>
        <v>0</v>
      </c>
      <c r="R141" s="63">
        <f t="shared" si="205"/>
        <v>0</v>
      </c>
      <c r="S141" s="63">
        <f t="shared" si="205"/>
        <v>0</v>
      </c>
      <c r="T141" s="63">
        <f t="shared" si="205"/>
        <v>0</v>
      </c>
      <c r="U141" s="63">
        <f t="shared" si="205"/>
        <v>0</v>
      </c>
      <c r="V141" s="63">
        <f t="shared" si="205"/>
        <v>0</v>
      </c>
      <c r="W141" s="63">
        <f t="shared" si="205"/>
        <v>0</v>
      </c>
      <c r="X141" s="63">
        <f t="shared" si="205"/>
        <v>0</v>
      </c>
      <c r="AA141" s="3">
        <f t="shared" si="206"/>
        <v>0</v>
      </c>
    </row>
    <row r="142" spans="1:27" x14ac:dyDescent="0.25">
      <c r="A142" s="8">
        <f t="shared" si="208"/>
        <v>108</v>
      </c>
      <c r="B142" s="3" t="str">
        <f t="shared" si="207"/>
        <v xml:space="preserve">    na</v>
      </c>
      <c r="C142" s="34" t="s">
        <v>373</v>
      </c>
      <c r="E142" s="63">
        <f>'Class Expense - Elec'!$M$75+'Class Expense - PRP'!$M$75</f>
        <v>0</v>
      </c>
      <c r="F142" s="63">
        <f t="shared" si="204"/>
        <v>0</v>
      </c>
      <c r="G142" s="63">
        <f t="shared" si="204"/>
        <v>0</v>
      </c>
      <c r="H142" s="63">
        <f t="shared" si="204"/>
        <v>0</v>
      </c>
      <c r="I142" s="63">
        <f t="shared" si="204"/>
        <v>0</v>
      </c>
      <c r="J142" s="63">
        <f t="shared" si="204"/>
        <v>0</v>
      </c>
      <c r="K142" s="63">
        <f t="shared" si="204"/>
        <v>0</v>
      </c>
      <c r="L142" s="63">
        <f t="shared" si="204"/>
        <v>0</v>
      </c>
      <c r="M142" s="63">
        <f t="shared" si="204"/>
        <v>0</v>
      </c>
      <c r="N142" s="63">
        <f t="shared" si="204"/>
        <v>0</v>
      </c>
      <c r="O142" s="63">
        <f t="shared" si="204"/>
        <v>0</v>
      </c>
      <c r="P142" s="63">
        <f t="shared" si="205"/>
        <v>0</v>
      </c>
      <c r="Q142" s="63">
        <f t="shared" si="205"/>
        <v>0</v>
      </c>
      <c r="R142" s="63">
        <f t="shared" si="205"/>
        <v>0</v>
      </c>
      <c r="S142" s="63">
        <f t="shared" si="205"/>
        <v>0</v>
      </c>
      <c r="T142" s="63">
        <f t="shared" si="205"/>
        <v>0</v>
      </c>
      <c r="U142" s="63">
        <f t="shared" si="205"/>
        <v>0</v>
      </c>
      <c r="V142" s="63">
        <f t="shared" si="205"/>
        <v>0</v>
      </c>
      <c r="W142" s="63">
        <f t="shared" si="205"/>
        <v>0</v>
      </c>
      <c r="X142" s="63">
        <f t="shared" si="205"/>
        <v>0</v>
      </c>
      <c r="AA142" s="3">
        <f t="shared" si="206"/>
        <v>0</v>
      </c>
    </row>
    <row r="143" spans="1:27" x14ac:dyDescent="0.25">
      <c r="A143" s="8">
        <f t="shared" si="208"/>
        <v>109</v>
      </c>
      <c r="B143" s="3" t="str">
        <f t="shared" si="207"/>
        <v xml:space="preserve">    na</v>
      </c>
      <c r="C143" s="34" t="s">
        <v>373</v>
      </c>
      <c r="E143" s="63">
        <f>'Class Expense - Elec'!$N$75+'Class Expense - PRP'!$N$75</f>
        <v>0</v>
      </c>
      <c r="F143" s="63">
        <f t="shared" si="204"/>
        <v>0</v>
      </c>
      <c r="G143" s="63">
        <f t="shared" si="204"/>
        <v>0</v>
      </c>
      <c r="H143" s="63">
        <f t="shared" si="204"/>
        <v>0</v>
      </c>
      <c r="I143" s="63">
        <f t="shared" si="204"/>
        <v>0</v>
      </c>
      <c r="J143" s="63">
        <f t="shared" si="204"/>
        <v>0</v>
      </c>
      <c r="K143" s="63">
        <f t="shared" si="204"/>
        <v>0</v>
      </c>
      <c r="L143" s="63">
        <f t="shared" si="204"/>
        <v>0</v>
      </c>
      <c r="M143" s="63">
        <f t="shared" si="204"/>
        <v>0</v>
      </c>
      <c r="N143" s="63">
        <f t="shared" si="204"/>
        <v>0</v>
      </c>
      <c r="O143" s="63">
        <f t="shared" si="204"/>
        <v>0</v>
      </c>
      <c r="P143" s="63">
        <f t="shared" si="205"/>
        <v>0</v>
      </c>
      <c r="Q143" s="63">
        <f t="shared" si="205"/>
        <v>0</v>
      </c>
      <c r="R143" s="63">
        <f t="shared" si="205"/>
        <v>0</v>
      </c>
      <c r="S143" s="63">
        <f t="shared" si="205"/>
        <v>0</v>
      </c>
      <c r="T143" s="63">
        <f t="shared" si="205"/>
        <v>0</v>
      </c>
      <c r="U143" s="63">
        <f t="shared" si="205"/>
        <v>0</v>
      </c>
      <c r="V143" s="63">
        <f t="shared" si="205"/>
        <v>0</v>
      </c>
      <c r="W143" s="63">
        <f t="shared" si="205"/>
        <v>0</v>
      </c>
      <c r="X143" s="63">
        <f t="shared" si="205"/>
        <v>0</v>
      </c>
      <c r="AA143" s="3">
        <f t="shared" si="206"/>
        <v>0</v>
      </c>
    </row>
    <row r="144" spans="1:27" x14ac:dyDescent="0.25">
      <c r="A144" s="8">
        <f t="shared" si="208"/>
        <v>110</v>
      </c>
      <c r="B144" s="3" t="str">
        <f t="shared" si="207"/>
        <v xml:space="preserve">    na</v>
      </c>
      <c r="C144" s="34" t="s">
        <v>373</v>
      </c>
      <c r="E144" s="69">
        <f>'Class Expense - Elec'!$O$75+'Class Expense - PRP'!$O$75</f>
        <v>0</v>
      </c>
      <c r="F144" s="69">
        <f t="shared" si="204"/>
        <v>0</v>
      </c>
      <c r="G144" s="69">
        <f t="shared" si="204"/>
        <v>0</v>
      </c>
      <c r="H144" s="69">
        <f t="shared" si="204"/>
        <v>0</v>
      </c>
      <c r="I144" s="69">
        <f t="shared" si="204"/>
        <v>0</v>
      </c>
      <c r="J144" s="69">
        <f t="shared" si="204"/>
        <v>0</v>
      </c>
      <c r="K144" s="69">
        <f t="shared" si="204"/>
        <v>0</v>
      </c>
      <c r="L144" s="69">
        <f t="shared" si="204"/>
        <v>0</v>
      </c>
      <c r="M144" s="69">
        <f t="shared" si="204"/>
        <v>0</v>
      </c>
      <c r="N144" s="69">
        <f t="shared" si="204"/>
        <v>0</v>
      </c>
      <c r="O144" s="69">
        <f t="shared" si="204"/>
        <v>0</v>
      </c>
      <c r="P144" s="69">
        <f t="shared" si="205"/>
        <v>0</v>
      </c>
      <c r="Q144" s="69">
        <f t="shared" si="205"/>
        <v>0</v>
      </c>
      <c r="R144" s="69">
        <f t="shared" si="205"/>
        <v>0</v>
      </c>
      <c r="S144" s="69">
        <f t="shared" si="205"/>
        <v>0</v>
      </c>
      <c r="T144" s="69">
        <f t="shared" si="205"/>
        <v>0</v>
      </c>
      <c r="U144" s="69">
        <f t="shared" si="205"/>
        <v>0</v>
      </c>
      <c r="V144" s="69">
        <f t="shared" si="205"/>
        <v>0</v>
      </c>
      <c r="W144" s="69">
        <f t="shared" si="205"/>
        <v>0</v>
      </c>
      <c r="X144" s="69">
        <f t="shared" si="205"/>
        <v>0</v>
      </c>
      <c r="AA144" s="3">
        <f t="shared" si="206"/>
        <v>0</v>
      </c>
    </row>
    <row r="145" spans="1:27" x14ac:dyDescent="0.25">
      <c r="A145" s="8">
        <f t="shared" si="208"/>
        <v>111</v>
      </c>
      <c r="E145" s="63">
        <f>SUM(E136:E144)</f>
        <v>12094.97</v>
      </c>
      <c r="F145" s="63">
        <f t="shared" ref="F145" si="209">SUM(F136:F144)</f>
        <v>5602.217491527932</v>
      </c>
      <c r="G145" s="63">
        <f t="shared" ref="G145" si="210">SUM(G136:G144)</f>
        <v>1413.0288393943765</v>
      </c>
      <c r="H145" s="63">
        <f t="shared" ref="H145" si="211">SUM(H136:H144)</f>
        <v>1577.1193873833629</v>
      </c>
      <c r="I145" s="63">
        <f t="shared" ref="I145" si="212">SUM(I136:I144)</f>
        <v>324.19495960940117</v>
      </c>
      <c r="J145" s="63">
        <f t="shared" ref="J145" si="213">SUM(J136:J144)</f>
        <v>670.77541517434508</v>
      </c>
      <c r="K145" s="63">
        <f t="shared" ref="K145" si="214">SUM(K136:K144)</f>
        <v>1920.5541912915467</v>
      </c>
      <c r="L145" s="63">
        <f t="shared" ref="L145" si="215">SUM(L136:L144)</f>
        <v>145.85142596648103</v>
      </c>
      <c r="M145" s="63">
        <f t="shared" ref="M145" si="216">SUM(M136:M144)</f>
        <v>419.10721720141765</v>
      </c>
      <c r="N145" s="63">
        <f t="shared" ref="N145" si="217">SUM(N136:N144)</f>
        <v>0.11615352726981713</v>
      </c>
      <c r="O145" s="63">
        <f t="shared" ref="O145" si="218">SUM(O136:O144)</f>
        <v>2.789917895006254</v>
      </c>
      <c r="P145" s="63">
        <f t="shared" ref="P145" si="219">SUM(P136:P144)</f>
        <v>19.215001028859749</v>
      </c>
      <c r="Q145" s="63">
        <f t="shared" ref="Q145" si="220">SUM(Q136:Q144)</f>
        <v>0</v>
      </c>
      <c r="R145" s="63">
        <f t="shared" ref="R145" si="221">SUM(R136:R144)</f>
        <v>0</v>
      </c>
      <c r="S145" s="63">
        <f t="shared" ref="S145" si="222">SUM(S136:S144)</f>
        <v>0</v>
      </c>
      <c r="T145" s="63">
        <f t="shared" ref="T145" si="223">SUM(T136:T144)</f>
        <v>0</v>
      </c>
      <c r="U145" s="63">
        <f t="shared" ref="U145" si="224">SUM(U136:U144)</f>
        <v>0</v>
      </c>
      <c r="V145" s="63">
        <f t="shared" ref="V145" si="225">SUM(V136:V144)</f>
        <v>0</v>
      </c>
      <c r="W145" s="63">
        <f t="shared" ref="W145" si="226">SUM(W136:W144)</f>
        <v>0</v>
      </c>
      <c r="X145" s="63">
        <f t="shared" ref="X145" si="227">SUM(X136:X144)</f>
        <v>0</v>
      </c>
      <c r="AA145" s="3">
        <f t="shared" si="206"/>
        <v>0</v>
      </c>
    </row>
    <row r="147" spans="1:27" x14ac:dyDescent="0.25">
      <c r="B147" s="3" t="s">
        <v>442</v>
      </c>
    </row>
    <row r="148" spans="1:27" x14ac:dyDescent="0.25">
      <c r="A148" s="8">
        <f>+A145+1</f>
        <v>112</v>
      </c>
      <c r="B148" s="3" t="str">
        <f>B136</f>
        <v xml:space="preserve">    Consumer</v>
      </c>
      <c r="C148" s="34" t="s">
        <v>373</v>
      </c>
      <c r="E148" s="63">
        <f>'Class Expense - Elec'!$G$76+'Class Expense - PRP'!$G$76</f>
        <v>0</v>
      </c>
      <c r="F148" s="63">
        <f t="shared" ref="F148:O156" si="228">IFERROR($E148*VLOOKUP($C148,ALLOCATORS,F$1,FALSE),0)</f>
        <v>0</v>
      </c>
      <c r="G148" s="63">
        <f t="shared" si="228"/>
        <v>0</v>
      </c>
      <c r="H148" s="63">
        <f t="shared" si="228"/>
        <v>0</v>
      </c>
      <c r="I148" s="63">
        <f t="shared" si="228"/>
        <v>0</v>
      </c>
      <c r="J148" s="63">
        <f t="shared" si="228"/>
        <v>0</v>
      </c>
      <c r="K148" s="63">
        <f t="shared" si="228"/>
        <v>0</v>
      </c>
      <c r="L148" s="63">
        <f t="shared" si="228"/>
        <v>0</v>
      </c>
      <c r="M148" s="63">
        <f t="shared" si="228"/>
        <v>0</v>
      </c>
      <c r="N148" s="63">
        <f t="shared" si="228"/>
        <v>0</v>
      </c>
      <c r="O148" s="63">
        <f t="shared" si="228"/>
        <v>0</v>
      </c>
      <c r="P148" s="63">
        <f t="shared" ref="P148:X156" si="229">IFERROR($E148*VLOOKUP($C148,ALLOCATORS,P$1,FALSE),0)</f>
        <v>0</v>
      </c>
      <c r="Q148" s="63">
        <f t="shared" si="229"/>
        <v>0</v>
      </c>
      <c r="R148" s="63">
        <f t="shared" si="229"/>
        <v>0</v>
      </c>
      <c r="S148" s="63">
        <f t="shared" si="229"/>
        <v>0</v>
      </c>
      <c r="T148" s="63">
        <f t="shared" si="229"/>
        <v>0</v>
      </c>
      <c r="U148" s="63">
        <f t="shared" si="229"/>
        <v>0</v>
      </c>
      <c r="V148" s="63">
        <f t="shared" si="229"/>
        <v>0</v>
      </c>
      <c r="W148" s="63">
        <f t="shared" si="229"/>
        <v>0</v>
      </c>
      <c r="X148" s="63">
        <f t="shared" si="229"/>
        <v>0</v>
      </c>
      <c r="AA148" s="3">
        <f t="shared" ref="AA148:AA157" si="230">IF(ROUND(SUM(F148:X148)-E148,0)=0,0,1)</f>
        <v>0</v>
      </c>
    </row>
    <row r="149" spans="1:27" x14ac:dyDescent="0.25">
      <c r="A149" s="8">
        <f>+A148+1</f>
        <v>113</v>
      </c>
      <c r="B149" s="3" t="str">
        <f t="shared" ref="B149:B156" si="231">B137</f>
        <v xml:space="preserve">    Demand</v>
      </c>
      <c r="C149" s="34" t="s">
        <v>535</v>
      </c>
      <c r="E149" s="63">
        <f>'Class Expense - Elec'!$H$76+'Class Expense - PRP'!$H$76</f>
        <v>0</v>
      </c>
      <c r="F149" s="63">
        <f t="shared" si="228"/>
        <v>0</v>
      </c>
      <c r="G149" s="63">
        <f t="shared" si="228"/>
        <v>0</v>
      </c>
      <c r="H149" s="63">
        <f t="shared" si="228"/>
        <v>0</v>
      </c>
      <c r="I149" s="63">
        <f t="shared" si="228"/>
        <v>0</v>
      </c>
      <c r="J149" s="63">
        <f t="shared" si="228"/>
        <v>0</v>
      </c>
      <c r="K149" s="63">
        <f t="shared" si="228"/>
        <v>0</v>
      </c>
      <c r="L149" s="63">
        <f t="shared" si="228"/>
        <v>0</v>
      </c>
      <c r="M149" s="63">
        <f t="shared" si="228"/>
        <v>0</v>
      </c>
      <c r="N149" s="63">
        <f t="shared" si="228"/>
        <v>0</v>
      </c>
      <c r="O149" s="63">
        <f t="shared" si="228"/>
        <v>0</v>
      </c>
      <c r="P149" s="63">
        <f t="shared" si="229"/>
        <v>0</v>
      </c>
      <c r="Q149" s="63">
        <f t="shared" si="229"/>
        <v>0</v>
      </c>
      <c r="R149" s="63">
        <f t="shared" si="229"/>
        <v>0</v>
      </c>
      <c r="S149" s="63">
        <f t="shared" si="229"/>
        <v>0</v>
      </c>
      <c r="T149" s="63">
        <f t="shared" si="229"/>
        <v>0</v>
      </c>
      <c r="U149" s="63">
        <f t="shared" si="229"/>
        <v>0</v>
      </c>
      <c r="V149" s="63">
        <f t="shared" si="229"/>
        <v>0</v>
      </c>
      <c r="W149" s="63">
        <f t="shared" si="229"/>
        <v>0</v>
      </c>
      <c r="X149" s="63">
        <f t="shared" si="229"/>
        <v>0</v>
      </c>
      <c r="AA149" s="3">
        <f t="shared" si="230"/>
        <v>0</v>
      </c>
    </row>
    <row r="150" spans="1:27" x14ac:dyDescent="0.25">
      <c r="A150" s="8">
        <f t="shared" ref="A150:A157" si="232">+A149+1</f>
        <v>114</v>
      </c>
      <c r="B150" s="3" t="str">
        <f t="shared" si="231"/>
        <v xml:space="preserve">    Energy</v>
      </c>
      <c r="C150" s="34" t="s">
        <v>369</v>
      </c>
      <c r="E150" s="63">
        <f>'Class Expense - Elec'!$I$76+'Class Expense - PRP'!$I$76</f>
        <v>0</v>
      </c>
      <c r="F150" s="63">
        <f t="shared" si="228"/>
        <v>0</v>
      </c>
      <c r="G150" s="63">
        <f t="shared" si="228"/>
        <v>0</v>
      </c>
      <c r="H150" s="63">
        <f t="shared" si="228"/>
        <v>0</v>
      </c>
      <c r="I150" s="63">
        <f t="shared" si="228"/>
        <v>0</v>
      </c>
      <c r="J150" s="63">
        <f t="shared" si="228"/>
        <v>0</v>
      </c>
      <c r="K150" s="63">
        <f t="shared" si="228"/>
        <v>0</v>
      </c>
      <c r="L150" s="63">
        <f t="shared" si="228"/>
        <v>0</v>
      </c>
      <c r="M150" s="63">
        <f t="shared" si="228"/>
        <v>0</v>
      </c>
      <c r="N150" s="63">
        <f t="shared" si="228"/>
        <v>0</v>
      </c>
      <c r="O150" s="63">
        <f t="shared" si="228"/>
        <v>0</v>
      </c>
      <c r="P150" s="63">
        <f t="shared" si="229"/>
        <v>0</v>
      </c>
      <c r="Q150" s="63">
        <f t="shared" si="229"/>
        <v>0</v>
      </c>
      <c r="R150" s="63">
        <f t="shared" si="229"/>
        <v>0</v>
      </c>
      <c r="S150" s="63">
        <f t="shared" si="229"/>
        <v>0</v>
      </c>
      <c r="T150" s="63">
        <f t="shared" si="229"/>
        <v>0</v>
      </c>
      <c r="U150" s="63">
        <f t="shared" si="229"/>
        <v>0</v>
      </c>
      <c r="V150" s="63">
        <f t="shared" si="229"/>
        <v>0</v>
      </c>
      <c r="W150" s="63">
        <f t="shared" si="229"/>
        <v>0</v>
      </c>
      <c r="X150" s="63">
        <f t="shared" si="229"/>
        <v>0</v>
      </c>
      <c r="AA150" s="3">
        <f t="shared" si="230"/>
        <v>0</v>
      </c>
    </row>
    <row r="151" spans="1:27" x14ac:dyDescent="0.25">
      <c r="A151" s="8">
        <f t="shared" si="232"/>
        <v>115</v>
      </c>
      <c r="B151" s="3" t="str">
        <f t="shared" si="231"/>
        <v xml:space="preserve">    Revenue</v>
      </c>
      <c r="C151" s="34" t="s">
        <v>91</v>
      </c>
      <c r="E151" s="63">
        <f>'Class Expense - Elec'!$J$76+'Class Expense - PRP'!$J$76</f>
        <v>0</v>
      </c>
      <c r="F151" s="63">
        <f t="shared" si="228"/>
        <v>0</v>
      </c>
      <c r="G151" s="63">
        <f t="shared" si="228"/>
        <v>0</v>
      </c>
      <c r="H151" s="63">
        <f t="shared" si="228"/>
        <v>0</v>
      </c>
      <c r="I151" s="63">
        <f t="shared" si="228"/>
        <v>0</v>
      </c>
      <c r="J151" s="63">
        <f t="shared" si="228"/>
        <v>0</v>
      </c>
      <c r="K151" s="63">
        <f t="shared" si="228"/>
        <v>0</v>
      </c>
      <c r="L151" s="63">
        <f t="shared" si="228"/>
        <v>0</v>
      </c>
      <c r="M151" s="63">
        <f t="shared" si="228"/>
        <v>0</v>
      </c>
      <c r="N151" s="63">
        <f t="shared" si="228"/>
        <v>0</v>
      </c>
      <c r="O151" s="63">
        <f t="shared" si="228"/>
        <v>0</v>
      </c>
      <c r="P151" s="63">
        <f t="shared" si="229"/>
        <v>0</v>
      </c>
      <c r="Q151" s="63">
        <f t="shared" si="229"/>
        <v>0</v>
      </c>
      <c r="R151" s="63">
        <f t="shared" si="229"/>
        <v>0</v>
      </c>
      <c r="S151" s="63">
        <f t="shared" si="229"/>
        <v>0</v>
      </c>
      <c r="T151" s="63">
        <f t="shared" si="229"/>
        <v>0</v>
      </c>
      <c r="U151" s="63">
        <f t="shared" si="229"/>
        <v>0</v>
      </c>
      <c r="V151" s="63">
        <f t="shared" si="229"/>
        <v>0</v>
      </c>
      <c r="W151" s="63">
        <f t="shared" si="229"/>
        <v>0</v>
      </c>
      <c r="X151" s="63">
        <f t="shared" si="229"/>
        <v>0</v>
      </c>
      <c r="AA151" s="3">
        <f t="shared" si="230"/>
        <v>0</v>
      </c>
    </row>
    <row r="152" spans="1:27" x14ac:dyDescent="0.25">
      <c r="A152" s="8">
        <f t="shared" si="232"/>
        <v>116</v>
      </c>
      <c r="B152" s="3" t="str">
        <f t="shared" si="231"/>
        <v xml:space="preserve">    Lights</v>
      </c>
      <c r="C152" s="34" t="s">
        <v>577</v>
      </c>
      <c r="E152" s="63">
        <f>'Class Expense - Elec'!$K$76+'Class Expense - PRP'!$K$76</f>
        <v>0</v>
      </c>
      <c r="F152" s="63">
        <f t="shared" si="228"/>
        <v>0</v>
      </c>
      <c r="G152" s="63">
        <f t="shared" si="228"/>
        <v>0</v>
      </c>
      <c r="H152" s="63">
        <f t="shared" si="228"/>
        <v>0</v>
      </c>
      <c r="I152" s="63">
        <f t="shared" si="228"/>
        <v>0</v>
      </c>
      <c r="J152" s="63">
        <f t="shared" si="228"/>
        <v>0</v>
      </c>
      <c r="K152" s="63">
        <f t="shared" si="228"/>
        <v>0</v>
      </c>
      <c r="L152" s="63">
        <f t="shared" si="228"/>
        <v>0</v>
      </c>
      <c r="M152" s="63">
        <f t="shared" si="228"/>
        <v>0</v>
      </c>
      <c r="N152" s="63">
        <f t="shared" si="228"/>
        <v>0</v>
      </c>
      <c r="O152" s="63">
        <f t="shared" si="228"/>
        <v>0</v>
      </c>
      <c r="P152" s="63">
        <f t="shared" si="229"/>
        <v>0</v>
      </c>
      <c r="Q152" s="63">
        <f t="shared" si="229"/>
        <v>0</v>
      </c>
      <c r="R152" s="63">
        <f t="shared" si="229"/>
        <v>0</v>
      </c>
      <c r="S152" s="63">
        <f t="shared" si="229"/>
        <v>0</v>
      </c>
      <c r="T152" s="63">
        <f t="shared" si="229"/>
        <v>0</v>
      </c>
      <c r="U152" s="63">
        <f t="shared" si="229"/>
        <v>0</v>
      </c>
      <c r="V152" s="63">
        <f t="shared" si="229"/>
        <v>0</v>
      </c>
      <c r="W152" s="63">
        <f t="shared" si="229"/>
        <v>0</v>
      </c>
      <c r="X152" s="63">
        <f t="shared" si="229"/>
        <v>0</v>
      </c>
      <c r="AA152" s="3">
        <f t="shared" si="230"/>
        <v>0</v>
      </c>
    </row>
    <row r="153" spans="1:27" x14ac:dyDescent="0.25">
      <c r="A153" s="8">
        <f t="shared" si="232"/>
        <v>117</v>
      </c>
      <c r="B153" s="3" t="str">
        <f t="shared" si="231"/>
        <v xml:space="preserve">    na</v>
      </c>
      <c r="C153" s="34" t="s">
        <v>373</v>
      </c>
      <c r="E153" s="63">
        <f>'Class Expense - Elec'!$L$76+'Class Expense - PRP'!$L$76</f>
        <v>0</v>
      </c>
      <c r="F153" s="63">
        <f t="shared" si="228"/>
        <v>0</v>
      </c>
      <c r="G153" s="63">
        <f t="shared" si="228"/>
        <v>0</v>
      </c>
      <c r="H153" s="63">
        <f t="shared" si="228"/>
        <v>0</v>
      </c>
      <c r="I153" s="63">
        <f t="shared" si="228"/>
        <v>0</v>
      </c>
      <c r="J153" s="63">
        <f t="shared" si="228"/>
        <v>0</v>
      </c>
      <c r="K153" s="63">
        <f t="shared" si="228"/>
        <v>0</v>
      </c>
      <c r="L153" s="63">
        <f t="shared" si="228"/>
        <v>0</v>
      </c>
      <c r="M153" s="63">
        <f t="shared" si="228"/>
        <v>0</v>
      </c>
      <c r="N153" s="63">
        <f t="shared" si="228"/>
        <v>0</v>
      </c>
      <c r="O153" s="63">
        <f t="shared" si="228"/>
        <v>0</v>
      </c>
      <c r="P153" s="63">
        <f t="shared" si="229"/>
        <v>0</v>
      </c>
      <c r="Q153" s="63">
        <f t="shared" si="229"/>
        <v>0</v>
      </c>
      <c r="R153" s="63">
        <f t="shared" si="229"/>
        <v>0</v>
      </c>
      <c r="S153" s="63">
        <f t="shared" si="229"/>
        <v>0</v>
      </c>
      <c r="T153" s="63">
        <f t="shared" si="229"/>
        <v>0</v>
      </c>
      <c r="U153" s="63">
        <f t="shared" si="229"/>
        <v>0</v>
      </c>
      <c r="V153" s="63">
        <f t="shared" si="229"/>
        <v>0</v>
      </c>
      <c r="W153" s="63">
        <f t="shared" si="229"/>
        <v>0</v>
      </c>
      <c r="X153" s="63">
        <f t="shared" si="229"/>
        <v>0</v>
      </c>
      <c r="AA153" s="3">
        <f t="shared" si="230"/>
        <v>0</v>
      </c>
    </row>
    <row r="154" spans="1:27" x14ac:dyDescent="0.25">
      <c r="A154" s="8">
        <f t="shared" si="232"/>
        <v>118</v>
      </c>
      <c r="B154" s="3" t="str">
        <f t="shared" si="231"/>
        <v xml:space="preserve">    na</v>
      </c>
      <c r="C154" s="34" t="s">
        <v>373</v>
      </c>
      <c r="E154" s="63">
        <f>'Class Expense - Elec'!$M$76+'Class Expense - PRP'!$M$76</f>
        <v>0</v>
      </c>
      <c r="F154" s="63">
        <f t="shared" si="228"/>
        <v>0</v>
      </c>
      <c r="G154" s="63">
        <f t="shared" si="228"/>
        <v>0</v>
      </c>
      <c r="H154" s="63">
        <f t="shared" si="228"/>
        <v>0</v>
      </c>
      <c r="I154" s="63">
        <f t="shared" si="228"/>
        <v>0</v>
      </c>
      <c r="J154" s="63">
        <f t="shared" si="228"/>
        <v>0</v>
      </c>
      <c r="K154" s="63">
        <f t="shared" si="228"/>
        <v>0</v>
      </c>
      <c r="L154" s="63">
        <f t="shared" si="228"/>
        <v>0</v>
      </c>
      <c r="M154" s="63">
        <f t="shared" si="228"/>
        <v>0</v>
      </c>
      <c r="N154" s="63">
        <f t="shared" si="228"/>
        <v>0</v>
      </c>
      <c r="O154" s="63">
        <f t="shared" si="228"/>
        <v>0</v>
      </c>
      <c r="P154" s="63">
        <f t="shared" si="229"/>
        <v>0</v>
      </c>
      <c r="Q154" s="63">
        <f t="shared" si="229"/>
        <v>0</v>
      </c>
      <c r="R154" s="63">
        <f t="shared" si="229"/>
        <v>0</v>
      </c>
      <c r="S154" s="63">
        <f t="shared" si="229"/>
        <v>0</v>
      </c>
      <c r="T154" s="63">
        <f t="shared" si="229"/>
        <v>0</v>
      </c>
      <c r="U154" s="63">
        <f t="shared" si="229"/>
        <v>0</v>
      </c>
      <c r="V154" s="63">
        <f t="shared" si="229"/>
        <v>0</v>
      </c>
      <c r="W154" s="63">
        <f t="shared" si="229"/>
        <v>0</v>
      </c>
      <c r="X154" s="63">
        <f t="shared" si="229"/>
        <v>0</v>
      </c>
      <c r="AA154" s="3">
        <f t="shared" si="230"/>
        <v>0</v>
      </c>
    </row>
    <row r="155" spans="1:27" x14ac:dyDescent="0.25">
      <c r="A155" s="8">
        <f t="shared" si="232"/>
        <v>119</v>
      </c>
      <c r="B155" s="3" t="str">
        <f t="shared" si="231"/>
        <v xml:space="preserve">    na</v>
      </c>
      <c r="C155" s="34" t="s">
        <v>373</v>
      </c>
      <c r="E155" s="63">
        <f>'Class Expense - Elec'!$N$76+'Class Expense - PRP'!$N$76</f>
        <v>0</v>
      </c>
      <c r="F155" s="63">
        <f t="shared" si="228"/>
        <v>0</v>
      </c>
      <c r="G155" s="63">
        <f t="shared" si="228"/>
        <v>0</v>
      </c>
      <c r="H155" s="63">
        <f t="shared" si="228"/>
        <v>0</v>
      </c>
      <c r="I155" s="63">
        <f t="shared" si="228"/>
        <v>0</v>
      </c>
      <c r="J155" s="63">
        <f t="shared" si="228"/>
        <v>0</v>
      </c>
      <c r="K155" s="63">
        <f t="shared" si="228"/>
        <v>0</v>
      </c>
      <c r="L155" s="63">
        <f t="shared" si="228"/>
        <v>0</v>
      </c>
      <c r="M155" s="63">
        <f t="shared" si="228"/>
        <v>0</v>
      </c>
      <c r="N155" s="63">
        <f t="shared" si="228"/>
        <v>0</v>
      </c>
      <c r="O155" s="63">
        <f t="shared" si="228"/>
        <v>0</v>
      </c>
      <c r="P155" s="63">
        <f t="shared" si="229"/>
        <v>0</v>
      </c>
      <c r="Q155" s="63">
        <f t="shared" si="229"/>
        <v>0</v>
      </c>
      <c r="R155" s="63">
        <f t="shared" si="229"/>
        <v>0</v>
      </c>
      <c r="S155" s="63">
        <f t="shared" si="229"/>
        <v>0</v>
      </c>
      <c r="T155" s="63">
        <f t="shared" si="229"/>
        <v>0</v>
      </c>
      <c r="U155" s="63">
        <f t="shared" si="229"/>
        <v>0</v>
      </c>
      <c r="V155" s="63">
        <f t="shared" si="229"/>
        <v>0</v>
      </c>
      <c r="W155" s="63">
        <f t="shared" si="229"/>
        <v>0</v>
      </c>
      <c r="X155" s="63">
        <f t="shared" si="229"/>
        <v>0</v>
      </c>
      <c r="AA155" s="3">
        <f t="shared" si="230"/>
        <v>0</v>
      </c>
    </row>
    <row r="156" spans="1:27" x14ac:dyDescent="0.25">
      <c r="A156" s="8">
        <f t="shared" si="232"/>
        <v>120</v>
      </c>
      <c r="B156" s="3" t="str">
        <f t="shared" si="231"/>
        <v xml:space="preserve">    na</v>
      </c>
      <c r="C156" s="34" t="s">
        <v>373</v>
      </c>
      <c r="E156" s="69">
        <f>'Class Expense - Elec'!$O$76+'Class Expense - PRP'!$O$76</f>
        <v>0</v>
      </c>
      <c r="F156" s="69">
        <f t="shared" si="228"/>
        <v>0</v>
      </c>
      <c r="G156" s="69">
        <f t="shared" si="228"/>
        <v>0</v>
      </c>
      <c r="H156" s="69">
        <f t="shared" si="228"/>
        <v>0</v>
      </c>
      <c r="I156" s="69">
        <f t="shared" si="228"/>
        <v>0</v>
      </c>
      <c r="J156" s="69">
        <f t="shared" si="228"/>
        <v>0</v>
      </c>
      <c r="K156" s="69">
        <f t="shared" si="228"/>
        <v>0</v>
      </c>
      <c r="L156" s="69">
        <f t="shared" si="228"/>
        <v>0</v>
      </c>
      <c r="M156" s="69">
        <f t="shared" si="228"/>
        <v>0</v>
      </c>
      <c r="N156" s="69">
        <f t="shared" si="228"/>
        <v>0</v>
      </c>
      <c r="O156" s="69">
        <f t="shared" si="228"/>
        <v>0</v>
      </c>
      <c r="P156" s="69">
        <f t="shared" si="229"/>
        <v>0</v>
      </c>
      <c r="Q156" s="69">
        <f t="shared" si="229"/>
        <v>0</v>
      </c>
      <c r="R156" s="69">
        <f t="shared" si="229"/>
        <v>0</v>
      </c>
      <c r="S156" s="69">
        <f t="shared" si="229"/>
        <v>0</v>
      </c>
      <c r="T156" s="69">
        <f t="shared" si="229"/>
        <v>0</v>
      </c>
      <c r="U156" s="69">
        <f t="shared" si="229"/>
        <v>0</v>
      </c>
      <c r="V156" s="69">
        <f t="shared" si="229"/>
        <v>0</v>
      </c>
      <c r="W156" s="69">
        <f t="shared" si="229"/>
        <v>0</v>
      </c>
      <c r="X156" s="69">
        <f t="shared" si="229"/>
        <v>0</v>
      </c>
      <c r="AA156" s="3">
        <f t="shared" si="230"/>
        <v>0</v>
      </c>
    </row>
    <row r="157" spans="1:27" x14ac:dyDescent="0.25">
      <c r="A157" s="8">
        <f t="shared" si="232"/>
        <v>121</v>
      </c>
      <c r="E157" s="63">
        <f>SUM(E148:E156)</f>
        <v>0</v>
      </c>
      <c r="F157" s="63">
        <f t="shared" ref="F157" si="233">SUM(F148:F156)</f>
        <v>0</v>
      </c>
      <c r="G157" s="63">
        <f t="shared" ref="G157" si="234">SUM(G148:G156)</f>
        <v>0</v>
      </c>
      <c r="H157" s="63">
        <f t="shared" ref="H157" si="235">SUM(H148:H156)</f>
        <v>0</v>
      </c>
      <c r="I157" s="63">
        <f t="shared" ref="I157" si="236">SUM(I148:I156)</f>
        <v>0</v>
      </c>
      <c r="J157" s="63">
        <f t="shared" ref="J157" si="237">SUM(J148:J156)</f>
        <v>0</v>
      </c>
      <c r="K157" s="63">
        <f t="shared" ref="K157" si="238">SUM(K148:K156)</f>
        <v>0</v>
      </c>
      <c r="L157" s="63">
        <f t="shared" ref="L157" si="239">SUM(L148:L156)</f>
        <v>0</v>
      </c>
      <c r="M157" s="63">
        <f t="shared" ref="M157" si="240">SUM(M148:M156)</f>
        <v>0</v>
      </c>
      <c r="N157" s="63">
        <f t="shared" ref="N157" si="241">SUM(N148:N156)</f>
        <v>0</v>
      </c>
      <c r="O157" s="63">
        <f t="shared" ref="O157" si="242">SUM(O148:O156)</f>
        <v>0</v>
      </c>
      <c r="P157" s="63">
        <f t="shared" ref="P157" si="243">SUM(P148:P156)</f>
        <v>0</v>
      </c>
      <c r="Q157" s="63">
        <f t="shared" ref="Q157" si="244">SUM(Q148:Q156)</f>
        <v>0</v>
      </c>
      <c r="R157" s="63">
        <f t="shared" ref="R157" si="245">SUM(R148:R156)</f>
        <v>0</v>
      </c>
      <c r="S157" s="63">
        <f t="shared" ref="S157" si="246">SUM(S148:S156)</f>
        <v>0</v>
      </c>
      <c r="T157" s="63">
        <f t="shared" ref="T157" si="247">SUM(T148:T156)</f>
        <v>0</v>
      </c>
      <c r="U157" s="63">
        <f t="shared" ref="U157" si="248">SUM(U148:U156)</f>
        <v>0</v>
      </c>
      <c r="V157" s="63">
        <f t="shared" ref="V157" si="249">SUM(V148:V156)</f>
        <v>0</v>
      </c>
      <c r="W157" s="63">
        <f t="shared" ref="W157" si="250">SUM(W148:W156)</f>
        <v>0</v>
      </c>
      <c r="X157" s="63">
        <f t="shared" ref="X157" si="251">SUM(X148:X156)</f>
        <v>0</v>
      </c>
      <c r="AA157" s="3">
        <f t="shared" si="230"/>
        <v>0</v>
      </c>
    </row>
    <row r="159" spans="1:27" x14ac:dyDescent="0.25">
      <c r="B159" s="3" t="s">
        <v>443</v>
      </c>
    </row>
    <row r="160" spans="1:27" x14ac:dyDescent="0.25">
      <c r="A160" s="8">
        <f>+A157+1</f>
        <v>122</v>
      </c>
      <c r="B160" s="3" t="str">
        <f>B148</f>
        <v xml:space="preserve">    Consumer</v>
      </c>
      <c r="C160" s="34" t="s">
        <v>373</v>
      </c>
      <c r="E160" s="63">
        <f>'Class Expense - Elec'!$G$77+'Class Expense - PRP'!$G$77</f>
        <v>0</v>
      </c>
      <c r="F160" s="63">
        <f t="shared" ref="F160:O168" si="252">IFERROR($E160*VLOOKUP($C160,ALLOCATORS,F$1,FALSE),0)</f>
        <v>0</v>
      </c>
      <c r="G160" s="63">
        <f t="shared" si="252"/>
        <v>0</v>
      </c>
      <c r="H160" s="63">
        <f t="shared" si="252"/>
        <v>0</v>
      </c>
      <c r="I160" s="63">
        <f t="shared" si="252"/>
        <v>0</v>
      </c>
      <c r="J160" s="63">
        <f t="shared" si="252"/>
        <v>0</v>
      </c>
      <c r="K160" s="63">
        <f t="shared" si="252"/>
        <v>0</v>
      </c>
      <c r="L160" s="63">
        <f t="shared" si="252"/>
        <v>0</v>
      </c>
      <c r="M160" s="63">
        <f t="shared" si="252"/>
        <v>0</v>
      </c>
      <c r="N160" s="63">
        <f t="shared" si="252"/>
        <v>0</v>
      </c>
      <c r="O160" s="63">
        <f t="shared" si="252"/>
        <v>0</v>
      </c>
      <c r="P160" s="63">
        <f t="shared" ref="P160:X168" si="253">IFERROR($E160*VLOOKUP($C160,ALLOCATORS,P$1,FALSE),0)</f>
        <v>0</v>
      </c>
      <c r="Q160" s="63">
        <f t="shared" si="253"/>
        <v>0</v>
      </c>
      <c r="R160" s="63">
        <f t="shared" si="253"/>
        <v>0</v>
      </c>
      <c r="S160" s="63">
        <f t="shared" si="253"/>
        <v>0</v>
      </c>
      <c r="T160" s="63">
        <f t="shared" si="253"/>
        <v>0</v>
      </c>
      <c r="U160" s="63">
        <f t="shared" si="253"/>
        <v>0</v>
      </c>
      <c r="V160" s="63">
        <f t="shared" si="253"/>
        <v>0</v>
      </c>
      <c r="W160" s="63">
        <f t="shared" si="253"/>
        <v>0</v>
      </c>
      <c r="X160" s="63">
        <f t="shared" si="253"/>
        <v>0</v>
      </c>
      <c r="AA160" s="3">
        <f t="shared" ref="AA160:AA169" si="254">IF(ROUND(SUM(F160:X160)-E160,0)=0,0,1)</f>
        <v>0</v>
      </c>
    </row>
    <row r="161" spans="1:27" x14ac:dyDescent="0.25">
      <c r="A161" s="8">
        <f>+A160+1</f>
        <v>123</v>
      </c>
      <c r="B161" s="3" t="str">
        <f t="shared" ref="B161:B168" si="255">B149</f>
        <v xml:space="preserve">    Demand</v>
      </c>
      <c r="C161" s="34" t="s">
        <v>535</v>
      </c>
      <c r="E161" s="63">
        <f>'Class Expense - Elec'!$H$77+'Class Expense - PRP'!$H$77</f>
        <v>0</v>
      </c>
      <c r="F161" s="63">
        <f t="shared" si="252"/>
        <v>0</v>
      </c>
      <c r="G161" s="63">
        <f t="shared" si="252"/>
        <v>0</v>
      </c>
      <c r="H161" s="63">
        <f t="shared" si="252"/>
        <v>0</v>
      </c>
      <c r="I161" s="63">
        <f t="shared" si="252"/>
        <v>0</v>
      </c>
      <c r="J161" s="63">
        <f t="shared" si="252"/>
        <v>0</v>
      </c>
      <c r="K161" s="63">
        <f t="shared" si="252"/>
        <v>0</v>
      </c>
      <c r="L161" s="63">
        <f t="shared" si="252"/>
        <v>0</v>
      </c>
      <c r="M161" s="63">
        <f t="shared" si="252"/>
        <v>0</v>
      </c>
      <c r="N161" s="63">
        <f t="shared" si="252"/>
        <v>0</v>
      </c>
      <c r="O161" s="63">
        <f t="shared" si="252"/>
        <v>0</v>
      </c>
      <c r="P161" s="63">
        <f t="shared" si="253"/>
        <v>0</v>
      </c>
      <c r="Q161" s="63">
        <f t="shared" si="253"/>
        <v>0</v>
      </c>
      <c r="R161" s="63">
        <f t="shared" si="253"/>
        <v>0</v>
      </c>
      <c r="S161" s="63">
        <f t="shared" si="253"/>
        <v>0</v>
      </c>
      <c r="T161" s="63">
        <f t="shared" si="253"/>
        <v>0</v>
      </c>
      <c r="U161" s="63">
        <f t="shared" si="253"/>
        <v>0</v>
      </c>
      <c r="V161" s="63">
        <f t="shared" si="253"/>
        <v>0</v>
      </c>
      <c r="W161" s="63">
        <f t="shared" si="253"/>
        <v>0</v>
      </c>
      <c r="X161" s="63">
        <f t="shared" si="253"/>
        <v>0</v>
      </c>
      <c r="AA161" s="3">
        <f t="shared" si="254"/>
        <v>0</v>
      </c>
    </row>
    <row r="162" spans="1:27" x14ac:dyDescent="0.25">
      <c r="A162" s="8">
        <f t="shared" ref="A162:A169" si="256">+A161+1</f>
        <v>124</v>
      </c>
      <c r="B162" s="3" t="str">
        <f t="shared" si="255"/>
        <v xml:space="preserve">    Energy</v>
      </c>
      <c r="C162" s="34" t="s">
        <v>369</v>
      </c>
      <c r="E162" s="63">
        <f>'Class Expense - Elec'!$I$77+'Class Expense - PRP'!$I$77</f>
        <v>0</v>
      </c>
      <c r="F162" s="63">
        <f t="shared" si="252"/>
        <v>0</v>
      </c>
      <c r="G162" s="63">
        <f t="shared" si="252"/>
        <v>0</v>
      </c>
      <c r="H162" s="63">
        <f t="shared" si="252"/>
        <v>0</v>
      </c>
      <c r="I162" s="63">
        <f t="shared" si="252"/>
        <v>0</v>
      </c>
      <c r="J162" s="63">
        <f t="shared" si="252"/>
        <v>0</v>
      </c>
      <c r="K162" s="63">
        <f t="shared" si="252"/>
        <v>0</v>
      </c>
      <c r="L162" s="63">
        <f t="shared" si="252"/>
        <v>0</v>
      </c>
      <c r="M162" s="63">
        <f t="shared" si="252"/>
        <v>0</v>
      </c>
      <c r="N162" s="63">
        <f t="shared" si="252"/>
        <v>0</v>
      </c>
      <c r="O162" s="63">
        <f t="shared" si="252"/>
        <v>0</v>
      </c>
      <c r="P162" s="63">
        <f t="shared" si="253"/>
        <v>0</v>
      </c>
      <c r="Q162" s="63">
        <f t="shared" si="253"/>
        <v>0</v>
      </c>
      <c r="R162" s="63">
        <f t="shared" si="253"/>
        <v>0</v>
      </c>
      <c r="S162" s="63">
        <f t="shared" si="253"/>
        <v>0</v>
      </c>
      <c r="T162" s="63">
        <f t="shared" si="253"/>
        <v>0</v>
      </c>
      <c r="U162" s="63">
        <f t="shared" si="253"/>
        <v>0</v>
      </c>
      <c r="V162" s="63">
        <f t="shared" si="253"/>
        <v>0</v>
      </c>
      <c r="W162" s="63">
        <f t="shared" si="253"/>
        <v>0</v>
      </c>
      <c r="X162" s="63">
        <f t="shared" si="253"/>
        <v>0</v>
      </c>
      <c r="AA162" s="3">
        <f t="shared" si="254"/>
        <v>0</v>
      </c>
    </row>
    <row r="163" spans="1:27" x14ac:dyDescent="0.25">
      <c r="A163" s="8">
        <f t="shared" si="256"/>
        <v>125</v>
      </c>
      <c r="B163" s="3" t="str">
        <f t="shared" si="255"/>
        <v xml:space="preserve">    Revenue</v>
      </c>
      <c r="C163" s="34" t="s">
        <v>91</v>
      </c>
      <c r="E163" s="63">
        <f>'Class Expense - Elec'!$J$77+'Class Expense - PRP'!$J$77</f>
        <v>0</v>
      </c>
      <c r="F163" s="63">
        <f t="shared" si="252"/>
        <v>0</v>
      </c>
      <c r="G163" s="63">
        <f t="shared" si="252"/>
        <v>0</v>
      </c>
      <c r="H163" s="63">
        <f t="shared" si="252"/>
        <v>0</v>
      </c>
      <c r="I163" s="63">
        <f t="shared" si="252"/>
        <v>0</v>
      </c>
      <c r="J163" s="63">
        <f t="shared" si="252"/>
        <v>0</v>
      </c>
      <c r="K163" s="63">
        <f t="shared" si="252"/>
        <v>0</v>
      </c>
      <c r="L163" s="63">
        <f t="shared" si="252"/>
        <v>0</v>
      </c>
      <c r="M163" s="63">
        <f t="shared" si="252"/>
        <v>0</v>
      </c>
      <c r="N163" s="63">
        <f t="shared" si="252"/>
        <v>0</v>
      </c>
      <c r="O163" s="63">
        <f t="shared" si="252"/>
        <v>0</v>
      </c>
      <c r="P163" s="63">
        <f t="shared" si="253"/>
        <v>0</v>
      </c>
      <c r="Q163" s="63">
        <f t="shared" si="253"/>
        <v>0</v>
      </c>
      <c r="R163" s="63">
        <f t="shared" si="253"/>
        <v>0</v>
      </c>
      <c r="S163" s="63">
        <f t="shared" si="253"/>
        <v>0</v>
      </c>
      <c r="T163" s="63">
        <f t="shared" si="253"/>
        <v>0</v>
      </c>
      <c r="U163" s="63">
        <f t="shared" si="253"/>
        <v>0</v>
      </c>
      <c r="V163" s="63">
        <f t="shared" si="253"/>
        <v>0</v>
      </c>
      <c r="W163" s="63">
        <f t="shared" si="253"/>
        <v>0</v>
      </c>
      <c r="X163" s="63">
        <f t="shared" si="253"/>
        <v>0</v>
      </c>
      <c r="AA163" s="3">
        <f t="shared" si="254"/>
        <v>0</v>
      </c>
    </row>
    <row r="164" spans="1:27" x14ac:dyDescent="0.25">
      <c r="A164" s="8">
        <f t="shared" si="256"/>
        <v>126</v>
      </c>
      <c r="B164" s="3" t="str">
        <f t="shared" si="255"/>
        <v xml:space="preserve">    Lights</v>
      </c>
      <c r="C164" s="34" t="s">
        <v>577</v>
      </c>
      <c r="E164" s="63">
        <f>'Class Expense - Elec'!$K$77+'Class Expense - PRP'!$K$77</f>
        <v>0</v>
      </c>
      <c r="F164" s="63">
        <f t="shared" si="252"/>
        <v>0</v>
      </c>
      <c r="G164" s="63">
        <f t="shared" si="252"/>
        <v>0</v>
      </c>
      <c r="H164" s="63">
        <f t="shared" si="252"/>
        <v>0</v>
      </c>
      <c r="I164" s="63">
        <f t="shared" si="252"/>
        <v>0</v>
      </c>
      <c r="J164" s="63">
        <f t="shared" si="252"/>
        <v>0</v>
      </c>
      <c r="K164" s="63">
        <f t="shared" si="252"/>
        <v>0</v>
      </c>
      <c r="L164" s="63">
        <f t="shared" si="252"/>
        <v>0</v>
      </c>
      <c r="M164" s="63">
        <f t="shared" si="252"/>
        <v>0</v>
      </c>
      <c r="N164" s="63">
        <f t="shared" si="252"/>
        <v>0</v>
      </c>
      <c r="O164" s="63">
        <f t="shared" si="252"/>
        <v>0</v>
      </c>
      <c r="P164" s="63">
        <f t="shared" si="253"/>
        <v>0</v>
      </c>
      <c r="Q164" s="63">
        <f t="shared" si="253"/>
        <v>0</v>
      </c>
      <c r="R164" s="63">
        <f t="shared" si="253"/>
        <v>0</v>
      </c>
      <c r="S164" s="63">
        <f t="shared" si="253"/>
        <v>0</v>
      </c>
      <c r="T164" s="63">
        <f t="shared" si="253"/>
        <v>0</v>
      </c>
      <c r="U164" s="63">
        <f t="shared" si="253"/>
        <v>0</v>
      </c>
      <c r="V164" s="63">
        <f t="shared" si="253"/>
        <v>0</v>
      </c>
      <c r="W164" s="63">
        <f t="shared" si="253"/>
        <v>0</v>
      </c>
      <c r="X164" s="63">
        <f t="shared" si="253"/>
        <v>0</v>
      </c>
      <c r="AA164" s="3">
        <f t="shared" si="254"/>
        <v>0</v>
      </c>
    </row>
    <row r="165" spans="1:27" x14ac:dyDescent="0.25">
      <c r="A165" s="8">
        <f t="shared" si="256"/>
        <v>127</v>
      </c>
      <c r="B165" s="3" t="str">
        <f t="shared" si="255"/>
        <v xml:space="preserve">    na</v>
      </c>
      <c r="C165" s="34" t="s">
        <v>373</v>
      </c>
      <c r="E165" s="63">
        <f>'Class Expense - Elec'!$L$77+'Class Expense - PRP'!$L$77</f>
        <v>0</v>
      </c>
      <c r="F165" s="63">
        <f t="shared" si="252"/>
        <v>0</v>
      </c>
      <c r="G165" s="63">
        <f t="shared" si="252"/>
        <v>0</v>
      </c>
      <c r="H165" s="63">
        <f t="shared" si="252"/>
        <v>0</v>
      </c>
      <c r="I165" s="63">
        <f t="shared" si="252"/>
        <v>0</v>
      </c>
      <c r="J165" s="63">
        <f t="shared" si="252"/>
        <v>0</v>
      </c>
      <c r="K165" s="63">
        <f t="shared" si="252"/>
        <v>0</v>
      </c>
      <c r="L165" s="63">
        <f t="shared" si="252"/>
        <v>0</v>
      </c>
      <c r="M165" s="63">
        <f t="shared" si="252"/>
        <v>0</v>
      </c>
      <c r="N165" s="63">
        <f t="shared" si="252"/>
        <v>0</v>
      </c>
      <c r="O165" s="63">
        <f t="shared" si="252"/>
        <v>0</v>
      </c>
      <c r="P165" s="63">
        <f t="shared" si="253"/>
        <v>0</v>
      </c>
      <c r="Q165" s="63">
        <f t="shared" si="253"/>
        <v>0</v>
      </c>
      <c r="R165" s="63">
        <f t="shared" si="253"/>
        <v>0</v>
      </c>
      <c r="S165" s="63">
        <f t="shared" si="253"/>
        <v>0</v>
      </c>
      <c r="T165" s="63">
        <f t="shared" si="253"/>
        <v>0</v>
      </c>
      <c r="U165" s="63">
        <f t="shared" si="253"/>
        <v>0</v>
      </c>
      <c r="V165" s="63">
        <f t="shared" si="253"/>
        <v>0</v>
      </c>
      <c r="W165" s="63">
        <f t="shared" si="253"/>
        <v>0</v>
      </c>
      <c r="X165" s="63">
        <f t="shared" si="253"/>
        <v>0</v>
      </c>
      <c r="AA165" s="3">
        <f t="shared" si="254"/>
        <v>0</v>
      </c>
    </row>
    <row r="166" spans="1:27" x14ac:dyDescent="0.25">
      <c r="A166" s="8">
        <f t="shared" si="256"/>
        <v>128</v>
      </c>
      <c r="B166" s="3" t="str">
        <f t="shared" si="255"/>
        <v xml:space="preserve">    na</v>
      </c>
      <c r="C166" s="34" t="s">
        <v>373</v>
      </c>
      <c r="E166" s="63">
        <f>'Class Expense - Elec'!$M$77+'Class Expense - PRP'!$M$77</f>
        <v>0</v>
      </c>
      <c r="F166" s="63">
        <f t="shared" si="252"/>
        <v>0</v>
      </c>
      <c r="G166" s="63">
        <f t="shared" si="252"/>
        <v>0</v>
      </c>
      <c r="H166" s="63">
        <f t="shared" si="252"/>
        <v>0</v>
      </c>
      <c r="I166" s="63">
        <f t="shared" si="252"/>
        <v>0</v>
      </c>
      <c r="J166" s="63">
        <f t="shared" si="252"/>
        <v>0</v>
      </c>
      <c r="K166" s="63">
        <f t="shared" si="252"/>
        <v>0</v>
      </c>
      <c r="L166" s="63">
        <f t="shared" si="252"/>
        <v>0</v>
      </c>
      <c r="M166" s="63">
        <f t="shared" si="252"/>
        <v>0</v>
      </c>
      <c r="N166" s="63">
        <f t="shared" si="252"/>
        <v>0</v>
      </c>
      <c r="O166" s="63">
        <f t="shared" si="252"/>
        <v>0</v>
      </c>
      <c r="P166" s="63">
        <f t="shared" si="253"/>
        <v>0</v>
      </c>
      <c r="Q166" s="63">
        <f t="shared" si="253"/>
        <v>0</v>
      </c>
      <c r="R166" s="63">
        <f t="shared" si="253"/>
        <v>0</v>
      </c>
      <c r="S166" s="63">
        <f t="shared" si="253"/>
        <v>0</v>
      </c>
      <c r="T166" s="63">
        <f t="shared" si="253"/>
        <v>0</v>
      </c>
      <c r="U166" s="63">
        <f t="shared" si="253"/>
        <v>0</v>
      </c>
      <c r="V166" s="63">
        <f t="shared" si="253"/>
        <v>0</v>
      </c>
      <c r="W166" s="63">
        <f t="shared" si="253"/>
        <v>0</v>
      </c>
      <c r="X166" s="63">
        <f t="shared" si="253"/>
        <v>0</v>
      </c>
      <c r="AA166" s="3">
        <f t="shared" si="254"/>
        <v>0</v>
      </c>
    </row>
    <row r="167" spans="1:27" x14ac:dyDescent="0.25">
      <c r="A167" s="8">
        <f t="shared" si="256"/>
        <v>129</v>
      </c>
      <c r="B167" s="3" t="str">
        <f t="shared" si="255"/>
        <v xml:space="preserve">    na</v>
      </c>
      <c r="C167" s="34" t="s">
        <v>373</v>
      </c>
      <c r="E167" s="63">
        <f>'Class Expense - Elec'!$N$77+'Class Expense - PRP'!$N$77</f>
        <v>0</v>
      </c>
      <c r="F167" s="63">
        <f t="shared" si="252"/>
        <v>0</v>
      </c>
      <c r="G167" s="63">
        <f t="shared" si="252"/>
        <v>0</v>
      </c>
      <c r="H167" s="63">
        <f t="shared" si="252"/>
        <v>0</v>
      </c>
      <c r="I167" s="63">
        <f t="shared" si="252"/>
        <v>0</v>
      </c>
      <c r="J167" s="63">
        <f t="shared" si="252"/>
        <v>0</v>
      </c>
      <c r="K167" s="63">
        <f t="shared" si="252"/>
        <v>0</v>
      </c>
      <c r="L167" s="63">
        <f t="shared" si="252"/>
        <v>0</v>
      </c>
      <c r="M167" s="63">
        <f t="shared" si="252"/>
        <v>0</v>
      </c>
      <c r="N167" s="63">
        <f t="shared" si="252"/>
        <v>0</v>
      </c>
      <c r="O167" s="63">
        <f t="shared" si="252"/>
        <v>0</v>
      </c>
      <c r="P167" s="63">
        <f t="shared" si="253"/>
        <v>0</v>
      </c>
      <c r="Q167" s="63">
        <f t="shared" si="253"/>
        <v>0</v>
      </c>
      <c r="R167" s="63">
        <f t="shared" si="253"/>
        <v>0</v>
      </c>
      <c r="S167" s="63">
        <f t="shared" si="253"/>
        <v>0</v>
      </c>
      <c r="T167" s="63">
        <f t="shared" si="253"/>
        <v>0</v>
      </c>
      <c r="U167" s="63">
        <f t="shared" si="253"/>
        <v>0</v>
      </c>
      <c r="V167" s="63">
        <f t="shared" si="253"/>
        <v>0</v>
      </c>
      <c r="W167" s="63">
        <f t="shared" si="253"/>
        <v>0</v>
      </c>
      <c r="X167" s="63">
        <f t="shared" si="253"/>
        <v>0</v>
      </c>
      <c r="AA167" s="3">
        <f t="shared" si="254"/>
        <v>0</v>
      </c>
    </row>
    <row r="168" spans="1:27" x14ac:dyDescent="0.25">
      <c r="A168" s="8">
        <f t="shared" si="256"/>
        <v>130</v>
      </c>
      <c r="B168" s="3" t="str">
        <f t="shared" si="255"/>
        <v xml:space="preserve">    na</v>
      </c>
      <c r="C168" s="34" t="s">
        <v>373</v>
      </c>
      <c r="E168" s="69">
        <f>'Class Expense - Elec'!$O$77+'Class Expense - PRP'!$O$77</f>
        <v>0</v>
      </c>
      <c r="F168" s="69">
        <f t="shared" si="252"/>
        <v>0</v>
      </c>
      <c r="G168" s="69">
        <f t="shared" si="252"/>
        <v>0</v>
      </c>
      <c r="H168" s="69">
        <f t="shared" si="252"/>
        <v>0</v>
      </c>
      <c r="I168" s="69">
        <f t="shared" si="252"/>
        <v>0</v>
      </c>
      <c r="J168" s="69">
        <f t="shared" si="252"/>
        <v>0</v>
      </c>
      <c r="K168" s="69">
        <f t="shared" si="252"/>
        <v>0</v>
      </c>
      <c r="L168" s="69">
        <f t="shared" si="252"/>
        <v>0</v>
      </c>
      <c r="M168" s="69">
        <f t="shared" si="252"/>
        <v>0</v>
      </c>
      <c r="N168" s="69">
        <f t="shared" si="252"/>
        <v>0</v>
      </c>
      <c r="O168" s="69">
        <f t="shared" si="252"/>
        <v>0</v>
      </c>
      <c r="P168" s="69">
        <f t="shared" si="253"/>
        <v>0</v>
      </c>
      <c r="Q168" s="69">
        <f t="shared" si="253"/>
        <v>0</v>
      </c>
      <c r="R168" s="69">
        <f t="shared" si="253"/>
        <v>0</v>
      </c>
      <c r="S168" s="69">
        <f t="shared" si="253"/>
        <v>0</v>
      </c>
      <c r="T168" s="69">
        <f t="shared" si="253"/>
        <v>0</v>
      </c>
      <c r="U168" s="69">
        <f t="shared" si="253"/>
        <v>0</v>
      </c>
      <c r="V168" s="69">
        <f t="shared" si="253"/>
        <v>0</v>
      </c>
      <c r="W168" s="69">
        <f t="shared" si="253"/>
        <v>0</v>
      </c>
      <c r="X168" s="69">
        <f t="shared" si="253"/>
        <v>0</v>
      </c>
      <c r="AA168" s="3">
        <f t="shared" si="254"/>
        <v>0</v>
      </c>
    </row>
    <row r="169" spans="1:27" x14ac:dyDescent="0.25">
      <c r="A169" s="8">
        <f t="shared" si="256"/>
        <v>131</v>
      </c>
      <c r="E169" s="63">
        <f>SUM(E160:E168)</f>
        <v>0</v>
      </c>
      <c r="F169" s="63">
        <f t="shared" ref="F169" si="257">SUM(F160:F168)</f>
        <v>0</v>
      </c>
      <c r="G169" s="63">
        <f t="shared" ref="G169" si="258">SUM(G160:G168)</f>
        <v>0</v>
      </c>
      <c r="H169" s="63">
        <f t="shared" ref="H169" si="259">SUM(H160:H168)</f>
        <v>0</v>
      </c>
      <c r="I169" s="63">
        <f t="shared" ref="I169" si="260">SUM(I160:I168)</f>
        <v>0</v>
      </c>
      <c r="J169" s="63">
        <f t="shared" ref="J169" si="261">SUM(J160:J168)</f>
        <v>0</v>
      </c>
      <c r="K169" s="63">
        <f t="shared" ref="K169" si="262">SUM(K160:K168)</f>
        <v>0</v>
      </c>
      <c r="L169" s="63">
        <f t="shared" ref="L169" si="263">SUM(L160:L168)</f>
        <v>0</v>
      </c>
      <c r="M169" s="63">
        <f t="shared" ref="M169" si="264">SUM(M160:M168)</f>
        <v>0</v>
      </c>
      <c r="N169" s="63">
        <f t="shared" ref="N169" si="265">SUM(N160:N168)</f>
        <v>0</v>
      </c>
      <c r="O169" s="63">
        <f t="shared" ref="O169" si="266">SUM(O160:O168)</f>
        <v>0</v>
      </c>
      <c r="P169" s="63">
        <f t="shared" ref="P169" si="267">SUM(P160:P168)</f>
        <v>0</v>
      </c>
      <c r="Q169" s="63">
        <f t="shared" ref="Q169" si="268">SUM(Q160:Q168)</f>
        <v>0</v>
      </c>
      <c r="R169" s="63">
        <f t="shared" ref="R169" si="269">SUM(R160:R168)</f>
        <v>0</v>
      </c>
      <c r="S169" s="63">
        <f t="shared" ref="S169" si="270">SUM(S160:S168)</f>
        <v>0</v>
      </c>
      <c r="T169" s="63">
        <f t="shared" ref="T169" si="271">SUM(T160:T168)</f>
        <v>0</v>
      </c>
      <c r="U169" s="63">
        <f t="shared" ref="U169" si="272">SUM(U160:U168)</f>
        <v>0</v>
      </c>
      <c r="V169" s="63">
        <f t="shared" ref="V169" si="273">SUM(V160:V168)</f>
        <v>0</v>
      </c>
      <c r="W169" s="63">
        <f t="shared" ref="W169" si="274">SUM(W160:W168)</f>
        <v>0</v>
      </c>
      <c r="X169" s="63">
        <f t="shared" ref="X169" si="275">SUM(X160:X168)</f>
        <v>0</v>
      </c>
      <c r="AA169" s="3">
        <f t="shared" si="254"/>
        <v>0</v>
      </c>
    </row>
    <row r="171" spans="1:27" x14ac:dyDescent="0.25">
      <c r="B171" s="3" t="s">
        <v>444</v>
      </c>
    </row>
    <row r="172" spans="1:27" x14ac:dyDescent="0.25">
      <c r="A172" s="8">
        <f>+A169+1</f>
        <v>132</v>
      </c>
      <c r="B172" s="3" t="str">
        <f>B160</f>
        <v xml:space="preserve">    Consumer</v>
      </c>
      <c r="C172" s="34" t="s">
        <v>376</v>
      </c>
      <c r="E172" s="63">
        <f>'Class Expense - Elec'!$G$78+'Class Expense - PRP'!$G$78</f>
        <v>485547.4</v>
      </c>
      <c r="F172" s="63">
        <f t="shared" ref="F172:O180" si="276">IFERROR($E172*VLOOKUP($C172,ALLOCATORS,F$1,FALSE),0)</f>
        <v>241527.86346088725</v>
      </c>
      <c r="G172" s="63">
        <f t="shared" si="276"/>
        <v>145105.1745682357</v>
      </c>
      <c r="H172" s="63">
        <f t="shared" si="276"/>
        <v>87815.665899085681</v>
      </c>
      <c r="I172" s="63">
        <f t="shared" si="276"/>
        <v>9960.3682695563839</v>
      </c>
      <c r="J172" s="63">
        <f t="shared" si="276"/>
        <v>0</v>
      </c>
      <c r="K172" s="63">
        <f t="shared" si="276"/>
        <v>0</v>
      </c>
      <c r="L172" s="63">
        <f t="shared" si="276"/>
        <v>0</v>
      </c>
      <c r="M172" s="63">
        <f t="shared" si="276"/>
        <v>0</v>
      </c>
      <c r="N172" s="63">
        <f t="shared" si="276"/>
        <v>0</v>
      </c>
      <c r="O172" s="63">
        <f t="shared" si="276"/>
        <v>104.3467152048764</v>
      </c>
      <c r="P172" s="63">
        <f t="shared" ref="P172:X180" si="277">IFERROR($E172*VLOOKUP($C172,ALLOCATORS,P$1,FALSE),0)</f>
        <v>1033.9810870301387</v>
      </c>
      <c r="Q172" s="63">
        <f t="shared" si="277"/>
        <v>0</v>
      </c>
      <c r="R172" s="63">
        <f t="shared" si="277"/>
        <v>0</v>
      </c>
      <c r="S172" s="63">
        <f t="shared" si="277"/>
        <v>0</v>
      </c>
      <c r="T172" s="63">
        <f t="shared" si="277"/>
        <v>0</v>
      </c>
      <c r="U172" s="63">
        <f t="shared" si="277"/>
        <v>0</v>
      </c>
      <c r="V172" s="63">
        <f t="shared" si="277"/>
        <v>0</v>
      </c>
      <c r="W172" s="63">
        <f t="shared" si="277"/>
        <v>0</v>
      </c>
      <c r="X172" s="63">
        <f t="shared" si="277"/>
        <v>0</v>
      </c>
      <c r="AA172" s="3">
        <f t="shared" ref="AA172:AA181" si="278">IF(ROUND(SUM(F172:X172)-E172,0)=0,0,1)</f>
        <v>0</v>
      </c>
    </row>
    <row r="173" spans="1:27" x14ac:dyDescent="0.25">
      <c r="A173" s="8">
        <f>+A172+1</f>
        <v>133</v>
      </c>
      <c r="B173" s="3" t="str">
        <f t="shared" ref="B173:B180" si="279">B161</f>
        <v xml:space="preserve">    Demand</v>
      </c>
      <c r="C173" s="34" t="s">
        <v>525</v>
      </c>
      <c r="E173" s="63">
        <f>'Class Expense - Elec'!$H$78+'Class Expense - PRP'!$H$78</f>
        <v>0</v>
      </c>
      <c r="F173" s="63">
        <f t="shared" si="276"/>
        <v>0</v>
      </c>
      <c r="G173" s="63">
        <f t="shared" si="276"/>
        <v>0</v>
      </c>
      <c r="H173" s="63">
        <f t="shared" si="276"/>
        <v>0</v>
      </c>
      <c r="I173" s="63">
        <f t="shared" si="276"/>
        <v>0</v>
      </c>
      <c r="J173" s="63">
        <f t="shared" si="276"/>
        <v>0</v>
      </c>
      <c r="K173" s="63">
        <f t="shared" si="276"/>
        <v>0</v>
      </c>
      <c r="L173" s="63">
        <f t="shared" si="276"/>
        <v>0</v>
      </c>
      <c r="M173" s="63">
        <f t="shared" si="276"/>
        <v>0</v>
      </c>
      <c r="N173" s="63">
        <f t="shared" si="276"/>
        <v>0</v>
      </c>
      <c r="O173" s="63">
        <f t="shared" si="276"/>
        <v>0</v>
      </c>
      <c r="P173" s="63">
        <f t="shared" si="277"/>
        <v>0</v>
      </c>
      <c r="Q173" s="63">
        <f t="shared" si="277"/>
        <v>0</v>
      </c>
      <c r="R173" s="63">
        <f t="shared" si="277"/>
        <v>0</v>
      </c>
      <c r="S173" s="63">
        <f t="shared" si="277"/>
        <v>0</v>
      </c>
      <c r="T173" s="63">
        <f t="shared" si="277"/>
        <v>0</v>
      </c>
      <c r="U173" s="63">
        <f t="shared" si="277"/>
        <v>0</v>
      </c>
      <c r="V173" s="63">
        <f t="shared" si="277"/>
        <v>0</v>
      </c>
      <c r="W173" s="63">
        <f t="shared" si="277"/>
        <v>0</v>
      </c>
      <c r="X173" s="63">
        <f t="shared" si="277"/>
        <v>0</v>
      </c>
      <c r="AA173" s="3">
        <f t="shared" si="278"/>
        <v>0</v>
      </c>
    </row>
    <row r="174" spans="1:27" x14ac:dyDescent="0.25">
      <c r="A174" s="8">
        <f t="shared" ref="A174:A181" si="280">+A173+1</f>
        <v>134</v>
      </c>
      <c r="B174" s="3" t="str">
        <f t="shared" si="279"/>
        <v xml:space="preserve">    Energy</v>
      </c>
      <c r="C174" s="34" t="s">
        <v>369</v>
      </c>
      <c r="E174" s="63">
        <f>'Class Expense - Elec'!$I$78+'Class Expense - PRP'!$I$78</f>
        <v>0</v>
      </c>
      <c r="F174" s="63">
        <f t="shared" si="276"/>
        <v>0</v>
      </c>
      <c r="G174" s="63">
        <f t="shared" si="276"/>
        <v>0</v>
      </c>
      <c r="H174" s="63">
        <f t="shared" si="276"/>
        <v>0</v>
      </c>
      <c r="I174" s="63">
        <f t="shared" si="276"/>
        <v>0</v>
      </c>
      <c r="J174" s="63">
        <f t="shared" si="276"/>
        <v>0</v>
      </c>
      <c r="K174" s="63">
        <f t="shared" si="276"/>
        <v>0</v>
      </c>
      <c r="L174" s="63">
        <f t="shared" si="276"/>
        <v>0</v>
      </c>
      <c r="M174" s="63">
        <f t="shared" si="276"/>
        <v>0</v>
      </c>
      <c r="N174" s="63">
        <f t="shared" si="276"/>
        <v>0</v>
      </c>
      <c r="O174" s="63">
        <f t="shared" si="276"/>
        <v>0</v>
      </c>
      <c r="P174" s="63">
        <f t="shared" si="277"/>
        <v>0</v>
      </c>
      <c r="Q174" s="63">
        <f t="shared" si="277"/>
        <v>0</v>
      </c>
      <c r="R174" s="63">
        <f t="shared" si="277"/>
        <v>0</v>
      </c>
      <c r="S174" s="63">
        <f t="shared" si="277"/>
        <v>0</v>
      </c>
      <c r="T174" s="63">
        <f t="shared" si="277"/>
        <v>0</v>
      </c>
      <c r="U174" s="63">
        <f t="shared" si="277"/>
        <v>0</v>
      </c>
      <c r="V174" s="63">
        <f t="shared" si="277"/>
        <v>0</v>
      </c>
      <c r="W174" s="63">
        <f t="shared" si="277"/>
        <v>0</v>
      </c>
      <c r="X174" s="63">
        <f t="shared" si="277"/>
        <v>0</v>
      </c>
      <c r="AA174" s="3">
        <f t="shared" si="278"/>
        <v>0</v>
      </c>
    </row>
    <row r="175" spans="1:27" x14ac:dyDescent="0.25">
      <c r="A175" s="8">
        <f t="shared" si="280"/>
        <v>135</v>
      </c>
      <c r="B175" s="3" t="str">
        <f t="shared" si="279"/>
        <v xml:space="preserve">    Revenue</v>
      </c>
      <c r="C175" s="34" t="s">
        <v>91</v>
      </c>
      <c r="E175" s="63">
        <f>'Class Expense - Elec'!$J$78+'Class Expense - PRP'!$J$78</f>
        <v>0</v>
      </c>
      <c r="F175" s="63">
        <f t="shared" si="276"/>
        <v>0</v>
      </c>
      <c r="G175" s="63">
        <f t="shared" si="276"/>
        <v>0</v>
      </c>
      <c r="H175" s="63">
        <f t="shared" si="276"/>
        <v>0</v>
      </c>
      <c r="I175" s="63">
        <f t="shared" si="276"/>
        <v>0</v>
      </c>
      <c r="J175" s="63">
        <f t="shared" si="276"/>
        <v>0</v>
      </c>
      <c r="K175" s="63">
        <f t="shared" si="276"/>
        <v>0</v>
      </c>
      <c r="L175" s="63">
        <f t="shared" si="276"/>
        <v>0</v>
      </c>
      <c r="M175" s="63">
        <f t="shared" si="276"/>
        <v>0</v>
      </c>
      <c r="N175" s="63">
        <f t="shared" si="276"/>
        <v>0</v>
      </c>
      <c r="O175" s="63">
        <f t="shared" si="276"/>
        <v>0</v>
      </c>
      <c r="P175" s="63">
        <f t="shared" si="277"/>
        <v>0</v>
      </c>
      <c r="Q175" s="63">
        <f t="shared" si="277"/>
        <v>0</v>
      </c>
      <c r="R175" s="63">
        <f t="shared" si="277"/>
        <v>0</v>
      </c>
      <c r="S175" s="63">
        <f t="shared" si="277"/>
        <v>0</v>
      </c>
      <c r="T175" s="63">
        <f t="shared" si="277"/>
        <v>0</v>
      </c>
      <c r="U175" s="63">
        <f t="shared" si="277"/>
        <v>0</v>
      </c>
      <c r="V175" s="63">
        <f t="shared" si="277"/>
        <v>0</v>
      </c>
      <c r="W175" s="63">
        <f t="shared" si="277"/>
        <v>0</v>
      </c>
      <c r="X175" s="63">
        <f t="shared" si="277"/>
        <v>0</v>
      </c>
      <c r="AA175" s="3">
        <f t="shared" si="278"/>
        <v>0</v>
      </c>
    </row>
    <row r="176" spans="1:27" x14ac:dyDescent="0.25">
      <c r="A176" s="8">
        <f t="shared" si="280"/>
        <v>136</v>
      </c>
      <c r="B176" s="3" t="str">
        <f t="shared" si="279"/>
        <v xml:space="preserve">    Lights</v>
      </c>
      <c r="C176" s="34" t="s">
        <v>577</v>
      </c>
      <c r="E176" s="63">
        <f>'Class Expense - Elec'!$K$78+'Class Expense - PRP'!$K$78</f>
        <v>0</v>
      </c>
      <c r="F176" s="63">
        <f t="shared" si="276"/>
        <v>0</v>
      </c>
      <c r="G176" s="63">
        <f t="shared" si="276"/>
        <v>0</v>
      </c>
      <c r="H176" s="63">
        <f t="shared" si="276"/>
        <v>0</v>
      </c>
      <c r="I176" s="63">
        <f t="shared" si="276"/>
        <v>0</v>
      </c>
      <c r="J176" s="63">
        <f t="shared" si="276"/>
        <v>0</v>
      </c>
      <c r="K176" s="63">
        <f t="shared" si="276"/>
        <v>0</v>
      </c>
      <c r="L176" s="63">
        <f t="shared" si="276"/>
        <v>0</v>
      </c>
      <c r="M176" s="63">
        <f t="shared" si="276"/>
        <v>0</v>
      </c>
      <c r="N176" s="63">
        <f t="shared" si="276"/>
        <v>0</v>
      </c>
      <c r="O176" s="63">
        <f t="shared" si="276"/>
        <v>0</v>
      </c>
      <c r="P176" s="63">
        <f t="shared" si="277"/>
        <v>0</v>
      </c>
      <c r="Q176" s="63">
        <f t="shared" si="277"/>
        <v>0</v>
      </c>
      <c r="R176" s="63">
        <f t="shared" si="277"/>
        <v>0</v>
      </c>
      <c r="S176" s="63">
        <f t="shared" si="277"/>
        <v>0</v>
      </c>
      <c r="T176" s="63">
        <f t="shared" si="277"/>
        <v>0</v>
      </c>
      <c r="U176" s="63">
        <f t="shared" si="277"/>
        <v>0</v>
      </c>
      <c r="V176" s="63">
        <f t="shared" si="277"/>
        <v>0</v>
      </c>
      <c r="W176" s="63">
        <f t="shared" si="277"/>
        <v>0</v>
      </c>
      <c r="X176" s="63">
        <f t="shared" si="277"/>
        <v>0</v>
      </c>
      <c r="AA176" s="3">
        <f t="shared" si="278"/>
        <v>0</v>
      </c>
    </row>
    <row r="177" spans="1:27" x14ac:dyDescent="0.25">
      <c r="A177" s="8">
        <f t="shared" si="280"/>
        <v>137</v>
      </c>
      <c r="B177" s="3" t="str">
        <f t="shared" si="279"/>
        <v xml:space="preserve">    na</v>
      </c>
      <c r="C177" s="34" t="s">
        <v>373</v>
      </c>
      <c r="E177" s="63">
        <f>'Class Expense - Elec'!$L$78+'Class Expense - PRP'!$L$78</f>
        <v>0</v>
      </c>
      <c r="F177" s="63">
        <f t="shared" si="276"/>
        <v>0</v>
      </c>
      <c r="G177" s="63">
        <f t="shared" si="276"/>
        <v>0</v>
      </c>
      <c r="H177" s="63">
        <f t="shared" si="276"/>
        <v>0</v>
      </c>
      <c r="I177" s="63">
        <f t="shared" si="276"/>
        <v>0</v>
      </c>
      <c r="J177" s="63">
        <f t="shared" si="276"/>
        <v>0</v>
      </c>
      <c r="K177" s="63">
        <f t="shared" si="276"/>
        <v>0</v>
      </c>
      <c r="L177" s="63">
        <f t="shared" si="276"/>
        <v>0</v>
      </c>
      <c r="M177" s="63">
        <f t="shared" si="276"/>
        <v>0</v>
      </c>
      <c r="N177" s="63">
        <f t="shared" si="276"/>
        <v>0</v>
      </c>
      <c r="O177" s="63">
        <f t="shared" si="276"/>
        <v>0</v>
      </c>
      <c r="P177" s="63">
        <f t="shared" si="277"/>
        <v>0</v>
      </c>
      <c r="Q177" s="63">
        <f t="shared" si="277"/>
        <v>0</v>
      </c>
      <c r="R177" s="63">
        <f t="shared" si="277"/>
        <v>0</v>
      </c>
      <c r="S177" s="63">
        <f t="shared" si="277"/>
        <v>0</v>
      </c>
      <c r="T177" s="63">
        <f t="shared" si="277"/>
        <v>0</v>
      </c>
      <c r="U177" s="63">
        <f t="shared" si="277"/>
        <v>0</v>
      </c>
      <c r="V177" s="63">
        <f t="shared" si="277"/>
        <v>0</v>
      </c>
      <c r="W177" s="63">
        <f t="shared" si="277"/>
        <v>0</v>
      </c>
      <c r="X177" s="63">
        <f t="shared" si="277"/>
        <v>0</v>
      </c>
      <c r="AA177" s="3">
        <f t="shared" si="278"/>
        <v>0</v>
      </c>
    </row>
    <row r="178" spans="1:27" x14ac:dyDescent="0.25">
      <c r="A178" s="8">
        <f t="shared" si="280"/>
        <v>138</v>
      </c>
      <c r="B178" s="3" t="str">
        <f t="shared" si="279"/>
        <v xml:space="preserve">    na</v>
      </c>
      <c r="C178" s="34" t="s">
        <v>373</v>
      </c>
      <c r="E178" s="63">
        <f>'Class Expense - Elec'!$M$78+'Class Expense - PRP'!$M$78</f>
        <v>0</v>
      </c>
      <c r="F178" s="63">
        <f t="shared" si="276"/>
        <v>0</v>
      </c>
      <c r="G178" s="63">
        <f t="shared" si="276"/>
        <v>0</v>
      </c>
      <c r="H178" s="63">
        <f t="shared" si="276"/>
        <v>0</v>
      </c>
      <c r="I178" s="63">
        <f t="shared" si="276"/>
        <v>0</v>
      </c>
      <c r="J178" s="63">
        <f t="shared" si="276"/>
        <v>0</v>
      </c>
      <c r="K178" s="63">
        <f t="shared" si="276"/>
        <v>0</v>
      </c>
      <c r="L178" s="63">
        <f t="shared" si="276"/>
        <v>0</v>
      </c>
      <c r="M178" s="63">
        <f t="shared" si="276"/>
        <v>0</v>
      </c>
      <c r="N178" s="63">
        <f t="shared" si="276"/>
        <v>0</v>
      </c>
      <c r="O178" s="63">
        <f t="shared" si="276"/>
        <v>0</v>
      </c>
      <c r="P178" s="63">
        <f t="shared" si="277"/>
        <v>0</v>
      </c>
      <c r="Q178" s="63">
        <f t="shared" si="277"/>
        <v>0</v>
      </c>
      <c r="R178" s="63">
        <f t="shared" si="277"/>
        <v>0</v>
      </c>
      <c r="S178" s="63">
        <f t="shared" si="277"/>
        <v>0</v>
      </c>
      <c r="T178" s="63">
        <f t="shared" si="277"/>
        <v>0</v>
      </c>
      <c r="U178" s="63">
        <f t="shared" si="277"/>
        <v>0</v>
      </c>
      <c r="V178" s="63">
        <f t="shared" si="277"/>
        <v>0</v>
      </c>
      <c r="W178" s="63">
        <f t="shared" si="277"/>
        <v>0</v>
      </c>
      <c r="X178" s="63">
        <f t="shared" si="277"/>
        <v>0</v>
      </c>
      <c r="AA178" s="3">
        <f t="shared" si="278"/>
        <v>0</v>
      </c>
    </row>
    <row r="179" spans="1:27" x14ac:dyDescent="0.25">
      <c r="A179" s="8">
        <f t="shared" si="280"/>
        <v>139</v>
      </c>
      <c r="B179" s="3" t="str">
        <f t="shared" si="279"/>
        <v xml:space="preserve">    na</v>
      </c>
      <c r="C179" s="34" t="s">
        <v>373</v>
      </c>
      <c r="E179" s="63">
        <f>'Class Expense - Elec'!$N$78+'Class Expense - PRP'!$N$78</f>
        <v>0</v>
      </c>
      <c r="F179" s="63">
        <f t="shared" si="276"/>
        <v>0</v>
      </c>
      <c r="G179" s="63">
        <f t="shared" si="276"/>
        <v>0</v>
      </c>
      <c r="H179" s="63">
        <f t="shared" si="276"/>
        <v>0</v>
      </c>
      <c r="I179" s="63">
        <f t="shared" si="276"/>
        <v>0</v>
      </c>
      <c r="J179" s="63">
        <f t="shared" si="276"/>
        <v>0</v>
      </c>
      <c r="K179" s="63">
        <f t="shared" si="276"/>
        <v>0</v>
      </c>
      <c r="L179" s="63">
        <f t="shared" si="276"/>
        <v>0</v>
      </c>
      <c r="M179" s="63">
        <f t="shared" si="276"/>
        <v>0</v>
      </c>
      <c r="N179" s="63">
        <f t="shared" si="276"/>
        <v>0</v>
      </c>
      <c r="O179" s="63">
        <f t="shared" si="276"/>
        <v>0</v>
      </c>
      <c r="P179" s="63">
        <f t="shared" si="277"/>
        <v>0</v>
      </c>
      <c r="Q179" s="63">
        <f t="shared" si="277"/>
        <v>0</v>
      </c>
      <c r="R179" s="63">
        <f t="shared" si="277"/>
        <v>0</v>
      </c>
      <c r="S179" s="63">
        <f t="shared" si="277"/>
        <v>0</v>
      </c>
      <c r="T179" s="63">
        <f t="shared" si="277"/>
        <v>0</v>
      </c>
      <c r="U179" s="63">
        <f t="shared" si="277"/>
        <v>0</v>
      </c>
      <c r="V179" s="63">
        <f t="shared" si="277"/>
        <v>0</v>
      </c>
      <c r="W179" s="63">
        <f t="shared" si="277"/>
        <v>0</v>
      </c>
      <c r="X179" s="63">
        <f t="shared" si="277"/>
        <v>0</v>
      </c>
      <c r="AA179" s="3">
        <f t="shared" si="278"/>
        <v>0</v>
      </c>
    </row>
    <row r="180" spans="1:27" x14ac:dyDescent="0.25">
      <c r="A180" s="8">
        <f t="shared" si="280"/>
        <v>140</v>
      </c>
      <c r="B180" s="3" t="str">
        <f t="shared" si="279"/>
        <v xml:space="preserve">    na</v>
      </c>
      <c r="C180" s="34" t="s">
        <v>373</v>
      </c>
      <c r="E180" s="69">
        <f>'Class Expense - Elec'!$O$78+'Class Expense - PRP'!$O$78</f>
        <v>0</v>
      </c>
      <c r="F180" s="69">
        <f t="shared" si="276"/>
        <v>0</v>
      </c>
      <c r="G180" s="69">
        <f t="shared" si="276"/>
        <v>0</v>
      </c>
      <c r="H180" s="69">
        <f t="shared" si="276"/>
        <v>0</v>
      </c>
      <c r="I180" s="69">
        <f t="shared" si="276"/>
        <v>0</v>
      </c>
      <c r="J180" s="69">
        <f t="shared" si="276"/>
        <v>0</v>
      </c>
      <c r="K180" s="69">
        <f t="shared" si="276"/>
        <v>0</v>
      </c>
      <c r="L180" s="69">
        <f t="shared" si="276"/>
        <v>0</v>
      </c>
      <c r="M180" s="69">
        <f t="shared" si="276"/>
        <v>0</v>
      </c>
      <c r="N180" s="69">
        <f t="shared" si="276"/>
        <v>0</v>
      </c>
      <c r="O180" s="69">
        <f t="shared" si="276"/>
        <v>0</v>
      </c>
      <c r="P180" s="69">
        <f t="shared" si="277"/>
        <v>0</v>
      </c>
      <c r="Q180" s="69">
        <f t="shared" si="277"/>
        <v>0</v>
      </c>
      <c r="R180" s="69">
        <f t="shared" si="277"/>
        <v>0</v>
      </c>
      <c r="S180" s="69">
        <f t="shared" si="277"/>
        <v>0</v>
      </c>
      <c r="T180" s="69">
        <f t="shared" si="277"/>
        <v>0</v>
      </c>
      <c r="U180" s="69">
        <f t="shared" si="277"/>
        <v>0</v>
      </c>
      <c r="V180" s="69">
        <f t="shared" si="277"/>
        <v>0</v>
      </c>
      <c r="W180" s="69">
        <f t="shared" si="277"/>
        <v>0</v>
      </c>
      <c r="X180" s="69">
        <f t="shared" si="277"/>
        <v>0</v>
      </c>
      <c r="AA180" s="3">
        <f t="shared" si="278"/>
        <v>0</v>
      </c>
    </row>
    <row r="181" spans="1:27" x14ac:dyDescent="0.25">
      <c r="A181" s="8">
        <f t="shared" si="280"/>
        <v>141</v>
      </c>
      <c r="E181" s="63">
        <f>SUM(E172:E180)</f>
        <v>485547.4</v>
      </c>
      <c r="F181" s="63">
        <f t="shared" ref="F181" si="281">SUM(F172:F180)</f>
        <v>241527.86346088725</v>
      </c>
      <c r="G181" s="63">
        <f t="shared" ref="G181" si="282">SUM(G172:G180)</f>
        <v>145105.1745682357</v>
      </c>
      <c r="H181" s="63">
        <f t="shared" ref="H181" si="283">SUM(H172:H180)</f>
        <v>87815.665899085681</v>
      </c>
      <c r="I181" s="63">
        <f t="shared" ref="I181" si="284">SUM(I172:I180)</f>
        <v>9960.3682695563839</v>
      </c>
      <c r="J181" s="63">
        <f t="shared" ref="J181" si="285">SUM(J172:J180)</f>
        <v>0</v>
      </c>
      <c r="K181" s="63">
        <f t="shared" ref="K181" si="286">SUM(K172:K180)</f>
        <v>0</v>
      </c>
      <c r="L181" s="63">
        <f t="shared" ref="L181" si="287">SUM(L172:L180)</f>
        <v>0</v>
      </c>
      <c r="M181" s="63">
        <f t="shared" ref="M181" si="288">SUM(M172:M180)</f>
        <v>0</v>
      </c>
      <c r="N181" s="63">
        <f t="shared" ref="N181" si="289">SUM(N172:N180)</f>
        <v>0</v>
      </c>
      <c r="O181" s="63">
        <f t="shared" ref="O181" si="290">SUM(O172:O180)</f>
        <v>104.3467152048764</v>
      </c>
      <c r="P181" s="63">
        <f t="shared" ref="P181" si="291">SUM(P172:P180)</f>
        <v>1033.9810870301387</v>
      </c>
      <c r="Q181" s="63">
        <f t="shared" ref="Q181" si="292">SUM(Q172:Q180)</f>
        <v>0</v>
      </c>
      <c r="R181" s="63">
        <f t="shared" ref="R181" si="293">SUM(R172:R180)</f>
        <v>0</v>
      </c>
      <c r="S181" s="63">
        <f t="shared" ref="S181" si="294">SUM(S172:S180)</f>
        <v>0</v>
      </c>
      <c r="T181" s="63">
        <f t="shared" ref="T181" si="295">SUM(T172:T180)</f>
        <v>0</v>
      </c>
      <c r="U181" s="63">
        <f t="shared" ref="U181" si="296">SUM(U172:U180)</f>
        <v>0</v>
      </c>
      <c r="V181" s="63">
        <f t="shared" ref="V181" si="297">SUM(V172:V180)</f>
        <v>0</v>
      </c>
      <c r="W181" s="63">
        <f t="shared" ref="W181" si="298">SUM(W172:W180)</f>
        <v>0</v>
      </c>
      <c r="X181" s="63">
        <f t="shared" ref="X181" si="299">SUM(X172:X180)</f>
        <v>0</v>
      </c>
      <c r="AA181" s="3">
        <f t="shared" si="278"/>
        <v>0</v>
      </c>
    </row>
    <row r="183" spans="1:27" x14ac:dyDescent="0.25">
      <c r="B183" s="3" t="s">
        <v>445</v>
      </c>
    </row>
    <row r="184" spans="1:27" x14ac:dyDescent="0.25">
      <c r="A184" s="8">
        <f>+A181+1</f>
        <v>142</v>
      </c>
      <c r="B184" s="3" t="str">
        <f>B172</f>
        <v xml:space="preserve">    Consumer</v>
      </c>
      <c r="C184" s="34" t="s">
        <v>373</v>
      </c>
      <c r="E184" s="63">
        <f>'Class Expense - Elec'!$G$79+'Class Expense - PRP'!$G$79</f>
        <v>1154888.9037346172</v>
      </c>
      <c r="F184" s="63">
        <f t="shared" ref="F184:O192" si="300">IFERROR($E184*VLOOKUP($C184,ALLOCATORS,F$1,FALSE),0)</f>
        <v>882468.02871898876</v>
      </c>
      <c r="G184" s="63">
        <f t="shared" si="300"/>
        <v>106033.87578004399</v>
      </c>
      <c r="H184" s="63">
        <f t="shared" si="300"/>
        <v>160425.62639809225</v>
      </c>
      <c r="I184" s="63">
        <f t="shared" si="300"/>
        <v>2426.1401082816778</v>
      </c>
      <c r="J184" s="63">
        <f t="shared" si="300"/>
        <v>300.37925150154103</v>
      </c>
      <c r="K184" s="63">
        <f t="shared" si="300"/>
        <v>161.74267388544516</v>
      </c>
      <c r="L184" s="63">
        <f t="shared" si="300"/>
        <v>23.106096269349312</v>
      </c>
      <c r="M184" s="63">
        <f t="shared" si="300"/>
        <v>254.16705896284239</v>
      </c>
      <c r="N184" s="63">
        <f t="shared" si="300"/>
        <v>23.106096269349312</v>
      </c>
      <c r="O184" s="63">
        <f t="shared" si="300"/>
        <v>254.16705896284239</v>
      </c>
      <c r="P184" s="63">
        <f t="shared" ref="P184:X192" si="301">IFERROR($E184*VLOOKUP($C184,ALLOCATORS,P$1,FALSE),0)</f>
        <v>2518.5644933590747</v>
      </c>
      <c r="Q184" s="63">
        <f t="shared" si="301"/>
        <v>0</v>
      </c>
      <c r="R184" s="63">
        <f t="shared" si="301"/>
        <v>0</v>
      </c>
      <c r="S184" s="63">
        <f t="shared" si="301"/>
        <v>0</v>
      </c>
      <c r="T184" s="63">
        <f t="shared" si="301"/>
        <v>0</v>
      </c>
      <c r="U184" s="63">
        <f t="shared" si="301"/>
        <v>0</v>
      </c>
      <c r="V184" s="63">
        <f t="shared" si="301"/>
        <v>0</v>
      </c>
      <c r="W184" s="63">
        <f t="shared" si="301"/>
        <v>0</v>
      </c>
      <c r="X184" s="63">
        <f t="shared" si="301"/>
        <v>0</v>
      </c>
      <c r="AA184" s="3">
        <f t="shared" ref="AA184:AA193" si="302">IF(ROUND(SUM(F184:X184)-E184,0)=0,0,1)</f>
        <v>0</v>
      </c>
    </row>
    <row r="185" spans="1:27" x14ac:dyDescent="0.25">
      <c r="A185" s="8">
        <f>+A184+1</f>
        <v>143</v>
      </c>
      <c r="B185" s="3" t="str">
        <f t="shared" ref="B185:B192" si="303">B173</f>
        <v xml:space="preserve">    Demand</v>
      </c>
      <c r="C185" s="34" t="s">
        <v>535</v>
      </c>
      <c r="E185" s="63">
        <f>'Class Expense - Elec'!$H$79+'Class Expense - PRP'!$H$79</f>
        <v>4059384.6955638346</v>
      </c>
      <c r="F185" s="63">
        <f t="shared" si="300"/>
        <v>752629.3567657643</v>
      </c>
      <c r="G185" s="63">
        <f t="shared" si="300"/>
        <v>567982.41829324712</v>
      </c>
      <c r="H185" s="63">
        <f t="shared" si="300"/>
        <v>497413.94772759569</v>
      </c>
      <c r="I185" s="63">
        <f t="shared" si="300"/>
        <v>201374.76619638308</v>
      </c>
      <c r="J185" s="63">
        <f t="shared" si="300"/>
        <v>431966.88700678881</v>
      </c>
      <c r="K185" s="63">
        <f t="shared" si="300"/>
        <v>1239066.8486049823</v>
      </c>
      <c r="L185" s="63">
        <f t="shared" si="300"/>
        <v>94062.549991945139</v>
      </c>
      <c r="M185" s="63">
        <f t="shared" si="300"/>
        <v>269681.52764640993</v>
      </c>
      <c r="N185" s="63">
        <f t="shared" si="300"/>
        <v>0</v>
      </c>
      <c r="O185" s="63">
        <f t="shared" si="300"/>
        <v>976.04459421890067</v>
      </c>
      <c r="P185" s="63">
        <f t="shared" si="301"/>
        <v>4230.3487364991897</v>
      </c>
      <c r="Q185" s="63">
        <f t="shared" si="301"/>
        <v>0</v>
      </c>
      <c r="R185" s="63">
        <f t="shared" si="301"/>
        <v>0</v>
      </c>
      <c r="S185" s="63">
        <f t="shared" si="301"/>
        <v>0</v>
      </c>
      <c r="T185" s="63">
        <f t="shared" si="301"/>
        <v>0</v>
      </c>
      <c r="U185" s="63">
        <f t="shared" si="301"/>
        <v>0</v>
      </c>
      <c r="V185" s="63">
        <f t="shared" si="301"/>
        <v>0</v>
      </c>
      <c r="W185" s="63">
        <f t="shared" si="301"/>
        <v>0</v>
      </c>
      <c r="X185" s="63">
        <f t="shared" si="301"/>
        <v>0</v>
      </c>
      <c r="AA185" s="3">
        <f t="shared" si="302"/>
        <v>0</v>
      </c>
    </row>
    <row r="186" spans="1:27" x14ac:dyDescent="0.25">
      <c r="A186" s="8">
        <f t="shared" ref="A186:A193" si="304">+A185+1</f>
        <v>144</v>
      </c>
      <c r="B186" s="3" t="str">
        <f t="shared" si="303"/>
        <v xml:space="preserve">    Energy</v>
      </c>
      <c r="C186" s="34" t="s">
        <v>369</v>
      </c>
      <c r="E186" s="63">
        <f>'Class Expense - Elec'!$I$79+'Class Expense - PRP'!$I$79</f>
        <v>0</v>
      </c>
      <c r="F186" s="63">
        <f t="shared" si="300"/>
        <v>0</v>
      </c>
      <c r="G186" s="63">
        <f t="shared" si="300"/>
        <v>0</v>
      </c>
      <c r="H186" s="63">
        <f t="shared" si="300"/>
        <v>0</v>
      </c>
      <c r="I186" s="63">
        <f t="shared" si="300"/>
        <v>0</v>
      </c>
      <c r="J186" s="63">
        <f t="shared" si="300"/>
        <v>0</v>
      </c>
      <c r="K186" s="63">
        <f t="shared" si="300"/>
        <v>0</v>
      </c>
      <c r="L186" s="63">
        <f t="shared" si="300"/>
        <v>0</v>
      </c>
      <c r="M186" s="63">
        <f t="shared" si="300"/>
        <v>0</v>
      </c>
      <c r="N186" s="63">
        <f t="shared" si="300"/>
        <v>0</v>
      </c>
      <c r="O186" s="63">
        <f t="shared" si="300"/>
        <v>0</v>
      </c>
      <c r="P186" s="63">
        <f t="shared" si="301"/>
        <v>0</v>
      </c>
      <c r="Q186" s="63">
        <f t="shared" si="301"/>
        <v>0</v>
      </c>
      <c r="R186" s="63">
        <f t="shared" si="301"/>
        <v>0</v>
      </c>
      <c r="S186" s="63">
        <f t="shared" si="301"/>
        <v>0</v>
      </c>
      <c r="T186" s="63">
        <f t="shared" si="301"/>
        <v>0</v>
      </c>
      <c r="U186" s="63">
        <f t="shared" si="301"/>
        <v>0</v>
      </c>
      <c r="V186" s="63">
        <f t="shared" si="301"/>
        <v>0</v>
      </c>
      <c r="W186" s="63">
        <f t="shared" si="301"/>
        <v>0</v>
      </c>
      <c r="X186" s="63">
        <f t="shared" si="301"/>
        <v>0</v>
      </c>
      <c r="AA186" s="3">
        <f t="shared" si="302"/>
        <v>0</v>
      </c>
    </row>
    <row r="187" spans="1:27" x14ac:dyDescent="0.25">
      <c r="A187" s="8">
        <f t="shared" si="304"/>
        <v>145</v>
      </c>
      <c r="B187" s="3" t="str">
        <f t="shared" si="303"/>
        <v xml:space="preserve">    Revenue</v>
      </c>
      <c r="C187" s="34" t="s">
        <v>91</v>
      </c>
      <c r="E187" s="63">
        <f>'Class Expense - Elec'!$J$79+'Class Expense - PRP'!$J$79</f>
        <v>0</v>
      </c>
      <c r="F187" s="63">
        <f t="shared" si="300"/>
        <v>0</v>
      </c>
      <c r="G187" s="63">
        <f t="shared" si="300"/>
        <v>0</v>
      </c>
      <c r="H187" s="63">
        <f t="shared" si="300"/>
        <v>0</v>
      </c>
      <c r="I187" s="63">
        <f t="shared" si="300"/>
        <v>0</v>
      </c>
      <c r="J187" s="63">
        <f t="shared" si="300"/>
        <v>0</v>
      </c>
      <c r="K187" s="63">
        <f t="shared" si="300"/>
        <v>0</v>
      </c>
      <c r="L187" s="63">
        <f t="shared" si="300"/>
        <v>0</v>
      </c>
      <c r="M187" s="63">
        <f t="shared" si="300"/>
        <v>0</v>
      </c>
      <c r="N187" s="63">
        <f t="shared" si="300"/>
        <v>0</v>
      </c>
      <c r="O187" s="63">
        <f t="shared" si="300"/>
        <v>0</v>
      </c>
      <c r="P187" s="63">
        <f t="shared" si="301"/>
        <v>0</v>
      </c>
      <c r="Q187" s="63">
        <f t="shared" si="301"/>
        <v>0</v>
      </c>
      <c r="R187" s="63">
        <f t="shared" si="301"/>
        <v>0</v>
      </c>
      <c r="S187" s="63">
        <f t="shared" si="301"/>
        <v>0</v>
      </c>
      <c r="T187" s="63">
        <f t="shared" si="301"/>
        <v>0</v>
      </c>
      <c r="U187" s="63">
        <f t="shared" si="301"/>
        <v>0</v>
      </c>
      <c r="V187" s="63">
        <f t="shared" si="301"/>
        <v>0</v>
      </c>
      <c r="W187" s="63">
        <f t="shared" si="301"/>
        <v>0</v>
      </c>
      <c r="X187" s="63">
        <f t="shared" si="301"/>
        <v>0</v>
      </c>
      <c r="AA187" s="3">
        <f t="shared" si="302"/>
        <v>0</v>
      </c>
    </row>
    <row r="188" spans="1:27" x14ac:dyDescent="0.25">
      <c r="A188" s="8">
        <f t="shared" si="304"/>
        <v>146</v>
      </c>
      <c r="B188" s="3" t="str">
        <f t="shared" si="303"/>
        <v xml:space="preserve">    Lights</v>
      </c>
      <c r="C188" s="34" t="s">
        <v>577</v>
      </c>
      <c r="E188" s="63">
        <f>'Class Expense - Elec'!$K$79+'Class Expense - PRP'!$K$79</f>
        <v>61568.630701547743</v>
      </c>
      <c r="F188" s="63">
        <f t="shared" si="300"/>
        <v>0</v>
      </c>
      <c r="G188" s="63">
        <f t="shared" si="300"/>
        <v>0</v>
      </c>
      <c r="H188" s="63">
        <f t="shared" si="300"/>
        <v>0</v>
      </c>
      <c r="I188" s="63">
        <f t="shared" si="300"/>
        <v>0</v>
      </c>
      <c r="J188" s="63">
        <f t="shared" si="300"/>
        <v>0</v>
      </c>
      <c r="K188" s="63">
        <f t="shared" si="300"/>
        <v>0</v>
      </c>
      <c r="L188" s="63">
        <f t="shared" si="300"/>
        <v>0</v>
      </c>
      <c r="M188" s="63">
        <f t="shared" si="300"/>
        <v>0</v>
      </c>
      <c r="N188" s="63">
        <f t="shared" si="300"/>
        <v>0</v>
      </c>
      <c r="O188" s="63">
        <f t="shared" si="300"/>
        <v>0</v>
      </c>
      <c r="P188" s="63">
        <f t="shared" si="301"/>
        <v>61568.630701547743</v>
      </c>
      <c r="Q188" s="63">
        <f t="shared" si="301"/>
        <v>0</v>
      </c>
      <c r="R188" s="63">
        <f t="shared" si="301"/>
        <v>0</v>
      </c>
      <c r="S188" s="63">
        <f t="shared" si="301"/>
        <v>0</v>
      </c>
      <c r="T188" s="63">
        <f t="shared" si="301"/>
        <v>0</v>
      </c>
      <c r="U188" s="63">
        <f t="shared" si="301"/>
        <v>0</v>
      </c>
      <c r="V188" s="63">
        <f t="shared" si="301"/>
        <v>0</v>
      </c>
      <c r="W188" s="63">
        <f t="shared" si="301"/>
        <v>0</v>
      </c>
      <c r="X188" s="63">
        <f t="shared" si="301"/>
        <v>0</v>
      </c>
      <c r="AA188" s="3">
        <f t="shared" si="302"/>
        <v>0</v>
      </c>
    </row>
    <row r="189" spans="1:27" x14ac:dyDescent="0.25">
      <c r="A189" s="8">
        <f t="shared" si="304"/>
        <v>147</v>
      </c>
      <c r="B189" s="3" t="str">
        <f t="shared" si="303"/>
        <v xml:space="preserve">    na</v>
      </c>
      <c r="C189" s="34" t="s">
        <v>373</v>
      </c>
      <c r="E189" s="63">
        <f>'Class Expense - Elec'!$L$79+'Class Expense - PRP'!$L$79</f>
        <v>0</v>
      </c>
      <c r="F189" s="63">
        <f t="shared" si="300"/>
        <v>0</v>
      </c>
      <c r="G189" s="63">
        <f t="shared" si="300"/>
        <v>0</v>
      </c>
      <c r="H189" s="63">
        <f t="shared" si="300"/>
        <v>0</v>
      </c>
      <c r="I189" s="63">
        <f t="shared" si="300"/>
        <v>0</v>
      </c>
      <c r="J189" s="63">
        <f t="shared" si="300"/>
        <v>0</v>
      </c>
      <c r="K189" s="63">
        <f t="shared" si="300"/>
        <v>0</v>
      </c>
      <c r="L189" s="63">
        <f t="shared" si="300"/>
        <v>0</v>
      </c>
      <c r="M189" s="63">
        <f t="shared" si="300"/>
        <v>0</v>
      </c>
      <c r="N189" s="63">
        <f t="shared" si="300"/>
        <v>0</v>
      </c>
      <c r="O189" s="63">
        <f t="shared" si="300"/>
        <v>0</v>
      </c>
      <c r="P189" s="63">
        <f t="shared" si="301"/>
        <v>0</v>
      </c>
      <c r="Q189" s="63">
        <f t="shared" si="301"/>
        <v>0</v>
      </c>
      <c r="R189" s="63">
        <f t="shared" si="301"/>
        <v>0</v>
      </c>
      <c r="S189" s="63">
        <f t="shared" si="301"/>
        <v>0</v>
      </c>
      <c r="T189" s="63">
        <f t="shared" si="301"/>
        <v>0</v>
      </c>
      <c r="U189" s="63">
        <f t="shared" si="301"/>
        <v>0</v>
      </c>
      <c r="V189" s="63">
        <f t="shared" si="301"/>
        <v>0</v>
      </c>
      <c r="W189" s="63">
        <f t="shared" si="301"/>
        <v>0</v>
      </c>
      <c r="X189" s="63">
        <f t="shared" si="301"/>
        <v>0</v>
      </c>
      <c r="AA189" s="3">
        <f t="shared" si="302"/>
        <v>0</v>
      </c>
    </row>
    <row r="190" spans="1:27" x14ac:dyDescent="0.25">
      <c r="A190" s="8">
        <f t="shared" si="304"/>
        <v>148</v>
      </c>
      <c r="B190" s="3" t="str">
        <f t="shared" si="303"/>
        <v xml:space="preserve">    na</v>
      </c>
      <c r="C190" s="34" t="s">
        <v>373</v>
      </c>
      <c r="E190" s="63">
        <f>'Class Expense - Elec'!$M$79+'Class Expense - PRP'!$M$79</f>
        <v>0</v>
      </c>
      <c r="F190" s="63">
        <f t="shared" si="300"/>
        <v>0</v>
      </c>
      <c r="G190" s="63">
        <f t="shared" si="300"/>
        <v>0</v>
      </c>
      <c r="H190" s="63">
        <f t="shared" si="300"/>
        <v>0</v>
      </c>
      <c r="I190" s="63">
        <f t="shared" si="300"/>
        <v>0</v>
      </c>
      <c r="J190" s="63">
        <f t="shared" si="300"/>
        <v>0</v>
      </c>
      <c r="K190" s="63">
        <f t="shared" si="300"/>
        <v>0</v>
      </c>
      <c r="L190" s="63">
        <f t="shared" si="300"/>
        <v>0</v>
      </c>
      <c r="M190" s="63">
        <f t="shared" si="300"/>
        <v>0</v>
      </c>
      <c r="N190" s="63">
        <f t="shared" si="300"/>
        <v>0</v>
      </c>
      <c r="O190" s="63">
        <f t="shared" si="300"/>
        <v>0</v>
      </c>
      <c r="P190" s="63">
        <f t="shared" si="301"/>
        <v>0</v>
      </c>
      <c r="Q190" s="63">
        <f t="shared" si="301"/>
        <v>0</v>
      </c>
      <c r="R190" s="63">
        <f t="shared" si="301"/>
        <v>0</v>
      </c>
      <c r="S190" s="63">
        <f t="shared" si="301"/>
        <v>0</v>
      </c>
      <c r="T190" s="63">
        <f t="shared" si="301"/>
        <v>0</v>
      </c>
      <c r="U190" s="63">
        <f t="shared" si="301"/>
        <v>0</v>
      </c>
      <c r="V190" s="63">
        <f t="shared" si="301"/>
        <v>0</v>
      </c>
      <c r="W190" s="63">
        <f t="shared" si="301"/>
        <v>0</v>
      </c>
      <c r="X190" s="63">
        <f t="shared" si="301"/>
        <v>0</v>
      </c>
      <c r="AA190" s="3">
        <f t="shared" si="302"/>
        <v>0</v>
      </c>
    </row>
    <row r="191" spans="1:27" x14ac:dyDescent="0.25">
      <c r="A191" s="8">
        <f t="shared" si="304"/>
        <v>149</v>
      </c>
      <c r="B191" s="3" t="str">
        <f t="shared" si="303"/>
        <v xml:space="preserve">    na</v>
      </c>
      <c r="C191" s="34" t="s">
        <v>373</v>
      </c>
      <c r="E191" s="63">
        <f>'Class Expense - Elec'!$N$79+'Class Expense - PRP'!$N$79</f>
        <v>0</v>
      </c>
      <c r="F191" s="63">
        <f t="shared" si="300"/>
        <v>0</v>
      </c>
      <c r="G191" s="63">
        <f t="shared" si="300"/>
        <v>0</v>
      </c>
      <c r="H191" s="63">
        <f t="shared" si="300"/>
        <v>0</v>
      </c>
      <c r="I191" s="63">
        <f t="shared" si="300"/>
        <v>0</v>
      </c>
      <c r="J191" s="63">
        <f t="shared" si="300"/>
        <v>0</v>
      </c>
      <c r="K191" s="63">
        <f t="shared" si="300"/>
        <v>0</v>
      </c>
      <c r="L191" s="63">
        <f t="shared" si="300"/>
        <v>0</v>
      </c>
      <c r="M191" s="63">
        <f t="shared" si="300"/>
        <v>0</v>
      </c>
      <c r="N191" s="63">
        <f t="shared" si="300"/>
        <v>0</v>
      </c>
      <c r="O191" s="63">
        <f t="shared" si="300"/>
        <v>0</v>
      </c>
      <c r="P191" s="63">
        <f t="shared" si="301"/>
        <v>0</v>
      </c>
      <c r="Q191" s="63">
        <f t="shared" si="301"/>
        <v>0</v>
      </c>
      <c r="R191" s="63">
        <f t="shared" si="301"/>
        <v>0</v>
      </c>
      <c r="S191" s="63">
        <f t="shared" si="301"/>
        <v>0</v>
      </c>
      <c r="T191" s="63">
        <f t="shared" si="301"/>
        <v>0</v>
      </c>
      <c r="U191" s="63">
        <f t="shared" si="301"/>
        <v>0</v>
      </c>
      <c r="V191" s="63">
        <f t="shared" si="301"/>
        <v>0</v>
      </c>
      <c r="W191" s="63">
        <f t="shared" si="301"/>
        <v>0</v>
      </c>
      <c r="X191" s="63">
        <f t="shared" si="301"/>
        <v>0</v>
      </c>
      <c r="AA191" s="3">
        <f t="shared" si="302"/>
        <v>0</v>
      </c>
    </row>
    <row r="192" spans="1:27" x14ac:dyDescent="0.25">
      <c r="A192" s="8">
        <f t="shared" si="304"/>
        <v>150</v>
      </c>
      <c r="B192" s="3" t="str">
        <f t="shared" si="303"/>
        <v xml:space="preserve">    na</v>
      </c>
      <c r="C192" s="34" t="s">
        <v>373</v>
      </c>
      <c r="E192" s="69">
        <f>'Class Expense - Elec'!$O$79+'Class Expense - PRP'!$O$79</f>
        <v>0</v>
      </c>
      <c r="F192" s="69">
        <f t="shared" si="300"/>
        <v>0</v>
      </c>
      <c r="G192" s="69">
        <f t="shared" si="300"/>
        <v>0</v>
      </c>
      <c r="H192" s="69">
        <f t="shared" si="300"/>
        <v>0</v>
      </c>
      <c r="I192" s="69">
        <f t="shared" si="300"/>
        <v>0</v>
      </c>
      <c r="J192" s="69">
        <f t="shared" si="300"/>
        <v>0</v>
      </c>
      <c r="K192" s="69">
        <f t="shared" si="300"/>
        <v>0</v>
      </c>
      <c r="L192" s="69">
        <f t="shared" si="300"/>
        <v>0</v>
      </c>
      <c r="M192" s="69">
        <f t="shared" si="300"/>
        <v>0</v>
      </c>
      <c r="N192" s="69">
        <f t="shared" si="300"/>
        <v>0</v>
      </c>
      <c r="O192" s="69">
        <f t="shared" si="300"/>
        <v>0</v>
      </c>
      <c r="P192" s="69">
        <f t="shared" si="301"/>
        <v>0</v>
      </c>
      <c r="Q192" s="69">
        <f t="shared" si="301"/>
        <v>0</v>
      </c>
      <c r="R192" s="69">
        <f t="shared" si="301"/>
        <v>0</v>
      </c>
      <c r="S192" s="69">
        <f t="shared" si="301"/>
        <v>0</v>
      </c>
      <c r="T192" s="69">
        <f t="shared" si="301"/>
        <v>0</v>
      </c>
      <c r="U192" s="69">
        <f t="shared" si="301"/>
        <v>0</v>
      </c>
      <c r="V192" s="69">
        <f t="shared" si="301"/>
        <v>0</v>
      </c>
      <c r="W192" s="69">
        <f t="shared" si="301"/>
        <v>0</v>
      </c>
      <c r="X192" s="69">
        <f t="shared" si="301"/>
        <v>0</v>
      </c>
      <c r="AA192" s="3">
        <f t="shared" si="302"/>
        <v>0</v>
      </c>
    </row>
    <row r="193" spans="1:27" x14ac:dyDescent="0.25">
      <c r="A193" s="8">
        <f t="shared" si="304"/>
        <v>151</v>
      </c>
      <c r="E193" s="63">
        <f>SUM(E184:E192)</f>
        <v>5275842.2299999995</v>
      </c>
      <c r="F193" s="63">
        <f t="shared" ref="F193" si="305">SUM(F184:F192)</f>
        <v>1635097.3854847532</v>
      </c>
      <c r="G193" s="63">
        <f t="shared" ref="G193" si="306">SUM(G184:G192)</f>
        <v>674016.29407329112</v>
      </c>
      <c r="H193" s="63">
        <f t="shared" ref="H193" si="307">SUM(H184:H192)</f>
        <v>657839.57412568794</v>
      </c>
      <c r="I193" s="63">
        <f t="shared" ref="I193" si="308">SUM(I184:I192)</f>
        <v>203800.90630466476</v>
      </c>
      <c r="J193" s="63">
        <f t="shared" ref="J193" si="309">SUM(J184:J192)</f>
        <v>432267.26625829033</v>
      </c>
      <c r="K193" s="63">
        <f t="shared" ref="K193" si="310">SUM(K184:K192)</f>
        <v>1239228.5912788678</v>
      </c>
      <c r="L193" s="63">
        <f t="shared" ref="L193" si="311">SUM(L184:L192)</f>
        <v>94085.656088214484</v>
      </c>
      <c r="M193" s="63">
        <f t="shared" ref="M193" si="312">SUM(M184:M192)</f>
        <v>269935.69470537279</v>
      </c>
      <c r="N193" s="63">
        <f t="shared" ref="N193" si="313">SUM(N184:N192)</f>
        <v>23.106096269349312</v>
      </c>
      <c r="O193" s="63">
        <f t="shared" ref="O193" si="314">SUM(O184:O192)</f>
        <v>1230.211653181743</v>
      </c>
      <c r="P193" s="63">
        <f t="shared" ref="P193" si="315">SUM(P184:P192)</f>
        <v>68317.543931406006</v>
      </c>
      <c r="Q193" s="63">
        <f t="shared" ref="Q193" si="316">SUM(Q184:Q192)</f>
        <v>0</v>
      </c>
      <c r="R193" s="63">
        <f t="shared" ref="R193" si="317">SUM(R184:R192)</f>
        <v>0</v>
      </c>
      <c r="S193" s="63">
        <f t="shared" ref="S193" si="318">SUM(S184:S192)</f>
        <v>0</v>
      </c>
      <c r="T193" s="63">
        <f t="shared" ref="T193" si="319">SUM(T184:T192)</f>
        <v>0</v>
      </c>
      <c r="U193" s="63">
        <f t="shared" ref="U193" si="320">SUM(U184:U192)</f>
        <v>0</v>
      </c>
      <c r="V193" s="63">
        <f t="shared" ref="V193" si="321">SUM(V184:V192)</f>
        <v>0</v>
      </c>
      <c r="W193" s="63">
        <f t="shared" ref="W193" si="322">SUM(W184:W192)</f>
        <v>0</v>
      </c>
      <c r="X193" s="63">
        <f t="shared" ref="X193" si="323">SUM(X184:X192)</f>
        <v>0</v>
      </c>
      <c r="AA193" s="3">
        <f t="shared" si="302"/>
        <v>0</v>
      </c>
    </row>
    <row r="195" spans="1:27" x14ac:dyDescent="0.25">
      <c r="B195" s="3" t="s">
        <v>446</v>
      </c>
    </row>
    <row r="196" spans="1:27" x14ac:dyDescent="0.25">
      <c r="A196" s="8">
        <f>+A193+1</f>
        <v>152</v>
      </c>
      <c r="B196" s="3" t="str">
        <f>B184</f>
        <v xml:space="preserve">    Consumer</v>
      </c>
      <c r="C196" s="34" t="s">
        <v>373</v>
      </c>
      <c r="E196" s="63">
        <f>'Class Expense - Elec'!$G$80+'Class Expense - PRP'!$G$80</f>
        <v>0</v>
      </c>
      <c r="F196" s="63">
        <f t="shared" ref="F196:O204" si="324">IFERROR($E196*VLOOKUP($C196,ALLOCATORS,F$1,FALSE),0)</f>
        <v>0</v>
      </c>
      <c r="G196" s="63">
        <f t="shared" si="324"/>
        <v>0</v>
      </c>
      <c r="H196" s="63">
        <f t="shared" si="324"/>
        <v>0</v>
      </c>
      <c r="I196" s="63">
        <f t="shared" si="324"/>
        <v>0</v>
      </c>
      <c r="J196" s="63">
        <f t="shared" si="324"/>
        <v>0</v>
      </c>
      <c r="K196" s="63">
        <f t="shared" si="324"/>
        <v>0</v>
      </c>
      <c r="L196" s="63">
        <f t="shared" si="324"/>
        <v>0</v>
      </c>
      <c r="M196" s="63">
        <f t="shared" si="324"/>
        <v>0</v>
      </c>
      <c r="N196" s="63">
        <f t="shared" si="324"/>
        <v>0</v>
      </c>
      <c r="O196" s="63">
        <f t="shared" si="324"/>
        <v>0</v>
      </c>
      <c r="P196" s="63">
        <f t="shared" ref="P196:X204" si="325">IFERROR($E196*VLOOKUP($C196,ALLOCATORS,P$1,FALSE),0)</f>
        <v>0</v>
      </c>
      <c r="Q196" s="63">
        <f t="shared" si="325"/>
        <v>0</v>
      </c>
      <c r="R196" s="63">
        <f t="shared" si="325"/>
        <v>0</v>
      </c>
      <c r="S196" s="63">
        <f t="shared" si="325"/>
        <v>0</v>
      </c>
      <c r="T196" s="63">
        <f t="shared" si="325"/>
        <v>0</v>
      </c>
      <c r="U196" s="63">
        <f t="shared" si="325"/>
        <v>0</v>
      </c>
      <c r="V196" s="63">
        <f t="shared" si="325"/>
        <v>0</v>
      </c>
      <c r="W196" s="63">
        <f t="shared" si="325"/>
        <v>0</v>
      </c>
      <c r="X196" s="63">
        <f t="shared" si="325"/>
        <v>0</v>
      </c>
      <c r="AA196" s="3">
        <f t="shared" ref="AA196:AA205" si="326">IF(ROUND(SUM(F196:X196)-E196,0)=0,0,1)</f>
        <v>0</v>
      </c>
    </row>
    <row r="197" spans="1:27" x14ac:dyDescent="0.25">
      <c r="A197" s="8">
        <f>+A196+1</f>
        <v>153</v>
      </c>
      <c r="B197" s="3" t="str">
        <f t="shared" ref="B197:B204" si="327">B185</f>
        <v xml:space="preserve">    Demand</v>
      </c>
      <c r="C197" s="34" t="s">
        <v>535</v>
      </c>
      <c r="E197" s="63">
        <f>'Class Expense - Elec'!$H$80+'Class Expense - PRP'!$H$80</f>
        <v>0</v>
      </c>
      <c r="F197" s="63">
        <f t="shared" si="324"/>
        <v>0</v>
      </c>
      <c r="G197" s="63">
        <f t="shared" si="324"/>
        <v>0</v>
      </c>
      <c r="H197" s="63">
        <f t="shared" si="324"/>
        <v>0</v>
      </c>
      <c r="I197" s="63">
        <f t="shared" si="324"/>
        <v>0</v>
      </c>
      <c r="J197" s="63">
        <f t="shared" si="324"/>
        <v>0</v>
      </c>
      <c r="K197" s="63">
        <f t="shared" si="324"/>
        <v>0</v>
      </c>
      <c r="L197" s="63">
        <f t="shared" si="324"/>
        <v>0</v>
      </c>
      <c r="M197" s="63">
        <f t="shared" si="324"/>
        <v>0</v>
      </c>
      <c r="N197" s="63">
        <f t="shared" si="324"/>
        <v>0</v>
      </c>
      <c r="O197" s="63">
        <f t="shared" si="324"/>
        <v>0</v>
      </c>
      <c r="P197" s="63">
        <f t="shared" si="325"/>
        <v>0</v>
      </c>
      <c r="Q197" s="63">
        <f t="shared" si="325"/>
        <v>0</v>
      </c>
      <c r="R197" s="63">
        <f t="shared" si="325"/>
        <v>0</v>
      </c>
      <c r="S197" s="63">
        <f t="shared" si="325"/>
        <v>0</v>
      </c>
      <c r="T197" s="63">
        <f t="shared" si="325"/>
        <v>0</v>
      </c>
      <c r="U197" s="63">
        <f t="shared" si="325"/>
        <v>0</v>
      </c>
      <c r="V197" s="63">
        <f t="shared" si="325"/>
        <v>0</v>
      </c>
      <c r="W197" s="63">
        <f t="shared" si="325"/>
        <v>0</v>
      </c>
      <c r="X197" s="63">
        <f t="shared" si="325"/>
        <v>0</v>
      </c>
      <c r="AA197" s="3">
        <f t="shared" si="326"/>
        <v>0</v>
      </c>
    </row>
    <row r="198" spans="1:27" x14ac:dyDescent="0.25">
      <c r="A198" s="8">
        <f t="shared" ref="A198:A205" si="328">+A197+1</f>
        <v>154</v>
      </c>
      <c r="B198" s="3" t="str">
        <f t="shared" si="327"/>
        <v xml:space="preserve">    Energy</v>
      </c>
      <c r="C198" s="34" t="s">
        <v>369</v>
      </c>
      <c r="E198" s="63">
        <f>'Class Expense - Elec'!$I$80+'Class Expense - PRP'!$I$80</f>
        <v>0</v>
      </c>
      <c r="F198" s="63">
        <f t="shared" si="324"/>
        <v>0</v>
      </c>
      <c r="G198" s="63">
        <f t="shared" si="324"/>
        <v>0</v>
      </c>
      <c r="H198" s="63">
        <f t="shared" si="324"/>
        <v>0</v>
      </c>
      <c r="I198" s="63">
        <f t="shared" si="324"/>
        <v>0</v>
      </c>
      <c r="J198" s="63">
        <f t="shared" si="324"/>
        <v>0</v>
      </c>
      <c r="K198" s="63">
        <f t="shared" si="324"/>
        <v>0</v>
      </c>
      <c r="L198" s="63">
        <f t="shared" si="324"/>
        <v>0</v>
      </c>
      <c r="M198" s="63">
        <f t="shared" si="324"/>
        <v>0</v>
      </c>
      <c r="N198" s="63">
        <f t="shared" si="324"/>
        <v>0</v>
      </c>
      <c r="O198" s="63">
        <f t="shared" si="324"/>
        <v>0</v>
      </c>
      <c r="P198" s="63">
        <f t="shared" si="325"/>
        <v>0</v>
      </c>
      <c r="Q198" s="63">
        <f t="shared" si="325"/>
        <v>0</v>
      </c>
      <c r="R198" s="63">
        <f t="shared" si="325"/>
        <v>0</v>
      </c>
      <c r="S198" s="63">
        <f t="shared" si="325"/>
        <v>0</v>
      </c>
      <c r="T198" s="63">
        <f t="shared" si="325"/>
        <v>0</v>
      </c>
      <c r="U198" s="63">
        <f t="shared" si="325"/>
        <v>0</v>
      </c>
      <c r="V198" s="63">
        <f t="shared" si="325"/>
        <v>0</v>
      </c>
      <c r="W198" s="63">
        <f t="shared" si="325"/>
        <v>0</v>
      </c>
      <c r="X198" s="63">
        <f t="shared" si="325"/>
        <v>0</v>
      </c>
      <c r="AA198" s="3">
        <f t="shared" si="326"/>
        <v>0</v>
      </c>
    </row>
    <row r="199" spans="1:27" x14ac:dyDescent="0.25">
      <c r="A199" s="8">
        <f t="shared" si="328"/>
        <v>155</v>
      </c>
      <c r="B199" s="3" t="str">
        <f t="shared" si="327"/>
        <v xml:space="preserve">    Revenue</v>
      </c>
      <c r="C199" s="34" t="s">
        <v>91</v>
      </c>
      <c r="E199" s="63">
        <f>'Class Expense - Elec'!$J$80+'Class Expense - PRP'!$J$80</f>
        <v>0</v>
      </c>
      <c r="F199" s="63">
        <f t="shared" si="324"/>
        <v>0</v>
      </c>
      <c r="G199" s="63">
        <f t="shared" si="324"/>
        <v>0</v>
      </c>
      <c r="H199" s="63">
        <f t="shared" si="324"/>
        <v>0</v>
      </c>
      <c r="I199" s="63">
        <f t="shared" si="324"/>
        <v>0</v>
      </c>
      <c r="J199" s="63">
        <f t="shared" si="324"/>
        <v>0</v>
      </c>
      <c r="K199" s="63">
        <f t="shared" si="324"/>
        <v>0</v>
      </c>
      <c r="L199" s="63">
        <f t="shared" si="324"/>
        <v>0</v>
      </c>
      <c r="M199" s="63">
        <f t="shared" si="324"/>
        <v>0</v>
      </c>
      <c r="N199" s="63">
        <f t="shared" si="324"/>
        <v>0</v>
      </c>
      <c r="O199" s="63">
        <f t="shared" si="324"/>
        <v>0</v>
      </c>
      <c r="P199" s="63">
        <f t="shared" si="325"/>
        <v>0</v>
      </c>
      <c r="Q199" s="63">
        <f t="shared" si="325"/>
        <v>0</v>
      </c>
      <c r="R199" s="63">
        <f t="shared" si="325"/>
        <v>0</v>
      </c>
      <c r="S199" s="63">
        <f t="shared" si="325"/>
        <v>0</v>
      </c>
      <c r="T199" s="63">
        <f t="shared" si="325"/>
        <v>0</v>
      </c>
      <c r="U199" s="63">
        <f t="shared" si="325"/>
        <v>0</v>
      </c>
      <c r="V199" s="63">
        <f t="shared" si="325"/>
        <v>0</v>
      </c>
      <c r="W199" s="63">
        <f t="shared" si="325"/>
        <v>0</v>
      </c>
      <c r="X199" s="63">
        <f t="shared" si="325"/>
        <v>0</v>
      </c>
      <c r="AA199" s="3">
        <f t="shared" si="326"/>
        <v>0</v>
      </c>
    </row>
    <row r="200" spans="1:27" x14ac:dyDescent="0.25">
      <c r="A200" s="8">
        <f t="shared" si="328"/>
        <v>156</v>
      </c>
      <c r="B200" s="3" t="str">
        <f t="shared" si="327"/>
        <v xml:space="preserve">    Lights</v>
      </c>
      <c r="C200" s="34" t="s">
        <v>577</v>
      </c>
      <c r="E200" s="63">
        <f>'Class Expense - Elec'!$K$80+'Class Expense - PRP'!$K$80</f>
        <v>0</v>
      </c>
      <c r="F200" s="63">
        <f t="shared" si="324"/>
        <v>0</v>
      </c>
      <c r="G200" s="63">
        <f t="shared" si="324"/>
        <v>0</v>
      </c>
      <c r="H200" s="63">
        <f t="shared" si="324"/>
        <v>0</v>
      </c>
      <c r="I200" s="63">
        <f t="shared" si="324"/>
        <v>0</v>
      </c>
      <c r="J200" s="63">
        <f t="shared" si="324"/>
        <v>0</v>
      </c>
      <c r="K200" s="63">
        <f t="shared" si="324"/>
        <v>0</v>
      </c>
      <c r="L200" s="63">
        <f t="shared" si="324"/>
        <v>0</v>
      </c>
      <c r="M200" s="63">
        <f t="shared" si="324"/>
        <v>0</v>
      </c>
      <c r="N200" s="63">
        <f t="shared" si="324"/>
        <v>0</v>
      </c>
      <c r="O200" s="63">
        <f t="shared" si="324"/>
        <v>0</v>
      </c>
      <c r="P200" s="63">
        <f t="shared" si="325"/>
        <v>0</v>
      </c>
      <c r="Q200" s="63">
        <f t="shared" si="325"/>
        <v>0</v>
      </c>
      <c r="R200" s="63">
        <f t="shared" si="325"/>
        <v>0</v>
      </c>
      <c r="S200" s="63">
        <f t="shared" si="325"/>
        <v>0</v>
      </c>
      <c r="T200" s="63">
        <f t="shared" si="325"/>
        <v>0</v>
      </c>
      <c r="U200" s="63">
        <f t="shared" si="325"/>
        <v>0</v>
      </c>
      <c r="V200" s="63">
        <f t="shared" si="325"/>
        <v>0</v>
      </c>
      <c r="W200" s="63">
        <f t="shared" si="325"/>
        <v>0</v>
      </c>
      <c r="X200" s="63">
        <f t="shared" si="325"/>
        <v>0</v>
      </c>
      <c r="AA200" s="3">
        <f t="shared" si="326"/>
        <v>0</v>
      </c>
    </row>
    <row r="201" spans="1:27" x14ac:dyDescent="0.25">
      <c r="A201" s="8">
        <f t="shared" si="328"/>
        <v>157</v>
      </c>
      <c r="B201" s="3" t="str">
        <f t="shared" si="327"/>
        <v xml:space="preserve">    na</v>
      </c>
      <c r="C201" s="34" t="s">
        <v>373</v>
      </c>
      <c r="E201" s="63">
        <f>'Class Expense - Elec'!$L$80+'Class Expense - PRP'!$L$80</f>
        <v>0</v>
      </c>
      <c r="F201" s="63">
        <f t="shared" si="324"/>
        <v>0</v>
      </c>
      <c r="G201" s="63">
        <f t="shared" si="324"/>
        <v>0</v>
      </c>
      <c r="H201" s="63">
        <f t="shared" si="324"/>
        <v>0</v>
      </c>
      <c r="I201" s="63">
        <f t="shared" si="324"/>
        <v>0</v>
      </c>
      <c r="J201" s="63">
        <f t="shared" si="324"/>
        <v>0</v>
      </c>
      <c r="K201" s="63">
        <f t="shared" si="324"/>
        <v>0</v>
      </c>
      <c r="L201" s="63">
        <f t="shared" si="324"/>
        <v>0</v>
      </c>
      <c r="M201" s="63">
        <f t="shared" si="324"/>
        <v>0</v>
      </c>
      <c r="N201" s="63">
        <f t="shared" si="324"/>
        <v>0</v>
      </c>
      <c r="O201" s="63">
        <f t="shared" si="324"/>
        <v>0</v>
      </c>
      <c r="P201" s="63">
        <f t="shared" si="325"/>
        <v>0</v>
      </c>
      <c r="Q201" s="63">
        <f t="shared" si="325"/>
        <v>0</v>
      </c>
      <c r="R201" s="63">
        <f t="shared" si="325"/>
        <v>0</v>
      </c>
      <c r="S201" s="63">
        <f t="shared" si="325"/>
        <v>0</v>
      </c>
      <c r="T201" s="63">
        <f t="shared" si="325"/>
        <v>0</v>
      </c>
      <c r="U201" s="63">
        <f t="shared" si="325"/>
        <v>0</v>
      </c>
      <c r="V201" s="63">
        <f t="shared" si="325"/>
        <v>0</v>
      </c>
      <c r="W201" s="63">
        <f t="shared" si="325"/>
        <v>0</v>
      </c>
      <c r="X201" s="63">
        <f t="shared" si="325"/>
        <v>0</v>
      </c>
      <c r="AA201" s="3">
        <f t="shared" si="326"/>
        <v>0</v>
      </c>
    </row>
    <row r="202" spans="1:27" x14ac:dyDescent="0.25">
      <c r="A202" s="8">
        <f t="shared" si="328"/>
        <v>158</v>
      </c>
      <c r="B202" s="3" t="str">
        <f t="shared" si="327"/>
        <v xml:space="preserve">    na</v>
      </c>
      <c r="C202" s="34" t="s">
        <v>373</v>
      </c>
      <c r="E202" s="63">
        <f>'Class Expense - Elec'!$M$80+'Class Expense - PRP'!$M$80</f>
        <v>0</v>
      </c>
      <c r="F202" s="63">
        <f t="shared" si="324"/>
        <v>0</v>
      </c>
      <c r="G202" s="63">
        <f t="shared" si="324"/>
        <v>0</v>
      </c>
      <c r="H202" s="63">
        <f t="shared" si="324"/>
        <v>0</v>
      </c>
      <c r="I202" s="63">
        <f t="shared" si="324"/>
        <v>0</v>
      </c>
      <c r="J202" s="63">
        <f t="shared" si="324"/>
        <v>0</v>
      </c>
      <c r="K202" s="63">
        <f t="shared" si="324"/>
        <v>0</v>
      </c>
      <c r="L202" s="63">
        <f t="shared" si="324"/>
        <v>0</v>
      </c>
      <c r="M202" s="63">
        <f t="shared" si="324"/>
        <v>0</v>
      </c>
      <c r="N202" s="63">
        <f t="shared" si="324"/>
        <v>0</v>
      </c>
      <c r="O202" s="63">
        <f t="shared" si="324"/>
        <v>0</v>
      </c>
      <c r="P202" s="63">
        <f t="shared" si="325"/>
        <v>0</v>
      </c>
      <c r="Q202" s="63">
        <f t="shared" si="325"/>
        <v>0</v>
      </c>
      <c r="R202" s="63">
        <f t="shared" si="325"/>
        <v>0</v>
      </c>
      <c r="S202" s="63">
        <f t="shared" si="325"/>
        <v>0</v>
      </c>
      <c r="T202" s="63">
        <f t="shared" si="325"/>
        <v>0</v>
      </c>
      <c r="U202" s="63">
        <f t="shared" si="325"/>
        <v>0</v>
      </c>
      <c r="V202" s="63">
        <f t="shared" si="325"/>
        <v>0</v>
      </c>
      <c r="W202" s="63">
        <f t="shared" si="325"/>
        <v>0</v>
      </c>
      <c r="X202" s="63">
        <f t="shared" si="325"/>
        <v>0</v>
      </c>
      <c r="AA202" s="3">
        <f t="shared" si="326"/>
        <v>0</v>
      </c>
    </row>
    <row r="203" spans="1:27" x14ac:dyDescent="0.25">
      <c r="A203" s="8">
        <f t="shared" si="328"/>
        <v>159</v>
      </c>
      <c r="B203" s="3" t="str">
        <f t="shared" si="327"/>
        <v xml:space="preserve">    na</v>
      </c>
      <c r="C203" s="34" t="s">
        <v>373</v>
      </c>
      <c r="E203" s="63">
        <f>'Class Expense - Elec'!$N$80+'Class Expense - PRP'!$N$80</f>
        <v>0</v>
      </c>
      <c r="F203" s="63">
        <f t="shared" si="324"/>
        <v>0</v>
      </c>
      <c r="G203" s="63">
        <f t="shared" si="324"/>
        <v>0</v>
      </c>
      <c r="H203" s="63">
        <f t="shared" si="324"/>
        <v>0</v>
      </c>
      <c r="I203" s="63">
        <f t="shared" si="324"/>
        <v>0</v>
      </c>
      <c r="J203" s="63">
        <f t="shared" si="324"/>
        <v>0</v>
      </c>
      <c r="K203" s="63">
        <f t="shared" si="324"/>
        <v>0</v>
      </c>
      <c r="L203" s="63">
        <f t="shared" si="324"/>
        <v>0</v>
      </c>
      <c r="M203" s="63">
        <f t="shared" si="324"/>
        <v>0</v>
      </c>
      <c r="N203" s="63">
        <f t="shared" si="324"/>
        <v>0</v>
      </c>
      <c r="O203" s="63">
        <f t="shared" si="324"/>
        <v>0</v>
      </c>
      <c r="P203" s="63">
        <f t="shared" si="325"/>
        <v>0</v>
      </c>
      <c r="Q203" s="63">
        <f t="shared" si="325"/>
        <v>0</v>
      </c>
      <c r="R203" s="63">
        <f t="shared" si="325"/>
        <v>0</v>
      </c>
      <c r="S203" s="63">
        <f t="shared" si="325"/>
        <v>0</v>
      </c>
      <c r="T203" s="63">
        <f t="shared" si="325"/>
        <v>0</v>
      </c>
      <c r="U203" s="63">
        <f t="shared" si="325"/>
        <v>0</v>
      </c>
      <c r="V203" s="63">
        <f t="shared" si="325"/>
        <v>0</v>
      </c>
      <c r="W203" s="63">
        <f t="shared" si="325"/>
        <v>0</v>
      </c>
      <c r="X203" s="63">
        <f t="shared" si="325"/>
        <v>0</v>
      </c>
      <c r="AA203" s="3">
        <f t="shared" si="326"/>
        <v>0</v>
      </c>
    </row>
    <row r="204" spans="1:27" x14ac:dyDescent="0.25">
      <c r="A204" s="8">
        <f t="shared" si="328"/>
        <v>160</v>
      </c>
      <c r="B204" s="3" t="str">
        <f t="shared" si="327"/>
        <v xml:space="preserve">    na</v>
      </c>
      <c r="C204" s="34" t="s">
        <v>373</v>
      </c>
      <c r="E204" s="69">
        <f>'Class Expense - Elec'!$O$80+'Class Expense - PRP'!$O$80</f>
        <v>0</v>
      </c>
      <c r="F204" s="69">
        <f t="shared" si="324"/>
        <v>0</v>
      </c>
      <c r="G204" s="69">
        <f t="shared" si="324"/>
        <v>0</v>
      </c>
      <c r="H204" s="69">
        <f t="shared" si="324"/>
        <v>0</v>
      </c>
      <c r="I204" s="69">
        <f t="shared" si="324"/>
        <v>0</v>
      </c>
      <c r="J204" s="69">
        <f t="shared" si="324"/>
        <v>0</v>
      </c>
      <c r="K204" s="69">
        <f t="shared" si="324"/>
        <v>0</v>
      </c>
      <c r="L204" s="69">
        <f t="shared" si="324"/>
        <v>0</v>
      </c>
      <c r="M204" s="69">
        <f t="shared" si="324"/>
        <v>0</v>
      </c>
      <c r="N204" s="69">
        <f t="shared" si="324"/>
        <v>0</v>
      </c>
      <c r="O204" s="69">
        <f t="shared" si="324"/>
        <v>0</v>
      </c>
      <c r="P204" s="69">
        <f t="shared" si="325"/>
        <v>0</v>
      </c>
      <c r="Q204" s="69">
        <f t="shared" si="325"/>
        <v>0</v>
      </c>
      <c r="R204" s="69">
        <f t="shared" si="325"/>
        <v>0</v>
      </c>
      <c r="S204" s="69">
        <f t="shared" si="325"/>
        <v>0</v>
      </c>
      <c r="T204" s="69">
        <f t="shared" si="325"/>
        <v>0</v>
      </c>
      <c r="U204" s="69">
        <f t="shared" si="325"/>
        <v>0</v>
      </c>
      <c r="V204" s="69">
        <f t="shared" si="325"/>
        <v>0</v>
      </c>
      <c r="W204" s="69">
        <f t="shared" si="325"/>
        <v>0</v>
      </c>
      <c r="X204" s="69">
        <f t="shared" si="325"/>
        <v>0</v>
      </c>
      <c r="AA204" s="3">
        <f t="shared" si="326"/>
        <v>0</v>
      </c>
    </row>
    <row r="205" spans="1:27" x14ac:dyDescent="0.25">
      <c r="A205" s="8">
        <f t="shared" si="328"/>
        <v>161</v>
      </c>
      <c r="E205" s="63">
        <f>SUM(E196:E204)</f>
        <v>0</v>
      </c>
      <c r="F205" s="63">
        <f t="shared" ref="F205" si="329">SUM(F196:F204)</f>
        <v>0</v>
      </c>
      <c r="G205" s="63">
        <f t="shared" ref="G205" si="330">SUM(G196:G204)</f>
        <v>0</v>
      </c>
      <c r="H205" s="63">
        <f t="shared" ref="H205" si="331">SUM(H196:H204)</f>
        <v>0</v>
      </c>
      <c r="I205" s="63">
        <f t="shared" ref="I205" si="332">SUM(I196:I204)</f>
        <v>0</v>
      </c>
      <c r="J205" s="63">
        <f t="shared" ref="J205" si="333">SUM(J196:J204)</f>
        <v>0</v>
      </c>
      <c r="K205" s="63">
        <f t="shared" ref="K205" si="334">SUM(K196:K204)</f>
        <v>0</v>
      </c>
      <c r="L205" s="63">
        <f t="shared" ref="L205" si="335">SUM(L196:L204)</f>
        <v>0</v>
      </c>
      <c r="M205" s="63">
        <f t="shared" ref="M205" si="336">SUM(M196:M204)</f>
        <v>0</v>
      </c>
      <c r="N205" s="63">
        <f t="shared" ref="N205" si="337">SUM(N196:N204)</f>
        <v>0</v>
      </c>
      <c r="O205" s="63">
        <f t="shared" ref="O205" si="338">SUM(O196:O204)</f>
        <v>0</v>
      </c>
      <c r="P205" s="63">
        <f t="shared" ref="P205" si="339">SUM(P196:P204)</f>
        <v>0</v>
      </c>
      <c r="Q205" s="63">
        <f t="shared" ref="Q205" si="340">SUM(Q196:Q204)</f>
        <v>0</v>
      </c>
      <c r="R205" s="63">
        <f t="shared" ref="R205" si="341">SUM(R196:R204)</f>
        <v>0</v>
      </c>
      <c r="S205" s="63">
        <f t="shared" ref="S205" si="342">SUM(S196:S204)</f>
        <v>0</v>
      </c>
      <c r="T205" s="63">
        <f t="shared" ref="T205" si="343">SUM(T196:T204)</f>
        <v>0</v>
      </c>
      <c r="U205" s="63">
        <f t="shared" ref="U205" si="344">SUM(U196:U204)</f>
        <v>0</v>
      </c>
      <c r="V205" s="63">
        <f t="shared" ref="V205" si="345">SUM(V196:V204)</f>
        <v>0</v>
      </c>
      <c r="W205" s="63">
        <f t="shared" ref="W205" si="346">SUM(W196:W204)</f>
        <v>0</v>
      </c>
      <c r="X205" s="63">
        <f t="shared" ref="X205" si="347">SUM(X196:X204)</f>
        <v>0</v>
      </c>
      <c r="AA205" s="3">
        <f t="shared" si="326"/>
        <v>0</v>
      </c>
    </row>
    <row r="207" spans="1:27" s="66" customFormat="1" x14ac:dyDescent="0.25">
      <c r="A207" s="71">
        <f>A205+1</f>
        <v>162</v>
      </c>
      <c r="B207" s="76" t="s">
        <v>447</v>
      </c>
      <c r="E207" s="70">
        <f>E205+E193+E181+E169+E157+E145+E133+E121+E109+E97</f>
        <v>6164356.5</v>
      </c>
      <c r="F207" s="70">
        <f t="shared" ref="F207:X207" si="348">F205+F193+F181+F169+F157+F145+F133+F121+F109+F97</f>
        <v>1974192.9906891689</v>
      </c>
      <c r="G207" s="70">
        <f t="shared" si="348"/>
        <v>873349.14868126635</v>
      </c>
      <c r="H207" s="70">
        <f t="shared" si="348"/>
        <v>795486.7893923003</v>
      </c>
      <c r="I207" s="70">
        <f t="shared" si="348"/>
        <v>231768.72351971568</v>
      </c>
      <c r="J207" s="70">
        <f t="shared" si="348"/>
        <v>470724.92135421856</v>
      </c>
      <c r="K207" s="70">
        <f t="shared" si="348"/>
        <v>1349517.4366605475</v>
      </c>
      <c r="L207" s="70">
        <f t="shared" si="348"/>
        <v>102458.50130403216</v>
      </c>
      <c r="M207" s="70">
        <f t="shared" si="348"/>
        <v>293947.52747960342</v>
      </c>
      <c r="N207" s="70">
        <f t="shared" si="348"/>
        <v>23.906785097244622</v>
      </c>
      <c r="O207" s="70">
        <f t="shared" si="348"/>
        <v>1430.2388699870955</v>
      </c>
      <c r="P207" s="70">
        <f t="shared" si="348"/>
        <v>71456.315264062418</v>
      </c>
      <c r="Q207" s="70">
        <f t="shared" si="348"/>
        <v>0</v>
      </c>
      <c r="R207" s="70">
        <f t="shared" si="348"/>
        <v>0</v>
      </c>
      <c r="S207" s="70">
        <f t="shared" si="348"/>
        <v>0</v>
      </c>
      <c r="T207" s="70">
        <f t="shared" si="348"/>
        <v>0</v>
      </c>
      <c r="U207" s="70">
        <f t="shared" si="348"/>
        <v>0</v>
      </c>
      <c r="V207" s="70">
        <f t="shared" si="348"/>
        <v>0</v>
      </c>
      <c r="W207" s="70">
        <f t="shared" si="348"/>
        <v>0</v>
      </c>
      <c r="X207" s="70">
        <f t="shared" si="348"/>
        <v>0</v>
      </c>
    </row>
    <row r="210" spans="1:27" s="66" customFormat="1" x14ac:dyDescent="0.25">
      <c r="B210" s="76" t="s">
        <v>448</v>
      </c>
    </row>
    <row r="211" spans="1:27" x14ac:dyDescent="0.25">
      <c r="B211" s="3" t="s">
        <v>449</v>
      </c>
    </row>
    <row r="212" spans="1:27" x14ac:dyDescent="0.25">
      <c r="A212" s="8">
        <f>+A207+1</f>
        <v>163</v>
      </c>
      <c r="B212" s="3" t="str">
        <f>B196</f>
        <v xml:space="preserve">    Consumer</v>
      </c>
      <c r="C212" s="34" t="s">
        <v>373</v>
      </c>
      <c r="E212" s="63">
        <f>'Class Expense - Elec'!$G$84+'Class Expense - PRP'!$G$84</f>
        <v>87059.074545747295</v>
      </c>
      <c r="F212" s="63">
        <f t="shared" ref="F212:O220" si="349">IFERROR($E212*VLOOKUP($C212,ALLOCATORS,F$1,FALSE),0)</f>
        <v>66523.151835684461</v>
      </c>
      <c r="G212" s="63">
        <f t="shared" si="349"/>
        <v>7993.1593991923964</v>
      </c>
      <c r="H212" s="63">
        <f t="shared" si="349"/>
        <v>12093.376707037001</v>
      </c>
      <c r="I212" s="63">
        <f t="shared" si="349"/>
        <v>182.88989690895656</v>
      </c>
      <c r="J212" s="63">
        <f t="shared" si="349"/>
        <v>22.64351104587081</v>
      </c>
      <c r="K212" s="63">
        <f t="shared" si="349"/>
        <v>12.192659793930435</v>
      </c>
      <c r="L212" s="63">
        <f t="shared" si="349"/>
        <v>1.7418085419900624</v>
      </c>
      <c r="M212" s="63">
        <f t="shared" si="349"/>
        <v>19.159893961890685</v>
      </c>
      <c r="N212" s="63">
        <f t="shared" si="349"/>
        <v>1.7418085419900624</v>
      </c>
      <c r="O212" s="63">
        <f t="shared" si="349"/>
        <v>19.159893961890685</v>
      </c>
      <c r="P212" s="63">
        <f t="shared" ref="P212:X220" si="350">IFERROR($E212*VLOOKUP($C212,ALLOCATORS,P$1,FALSE),0)</f>
        <v>189.85713107691677</v>
      </c>
      <c r="Q212" s="63">
        <f t="shared" si="350"/>
        <v>0</v>
      </c>
      <c r="R212" s="63">
        <f t="shared" si="350"/>
        <v>0</v>
      </c>
      <c r="S212" s="63">
        <f t="shared" si="350"/>
        <v>0</v>
      </c>
      <c r="T212" s="63">
        <f t="shared" si="350"/>
        <v>0</v>
      </c>
      <c r="U212" s="63">
        <f t="shared" si="350"/>
        <v>0</v>
      </c>
      <c r="V212" s="63">
        <f t="shared" si="350"/>
        <v>0</v>
      </c>
      <c r="W212" s="63">
        <f t="shared" si="350"/>
        <v>0</v>
      </c>
      <c r="X212" s="63">
        <f t="shared" si="350"/>
        <v>0</v>
      </c>
      <c r="AA212" s="3">
        <f t="shared" ref="AA212:AA221" si="351">IF(ROUND(SUM(F212:X212)-E212,0)=0,0,1)</f>
        <v>0</v>
      </c>
    </row>
    <row r="213" spans="1:27" x14ac:dyDescent="0.25">
      <c r="A213" s="8">
        <f>+A212+1</f>
        <v>164</v>
      </c>
      <c r="B213" s="3" t="str">
        <f t="shared" ref="B213:B220" si="352">B197</f>
        <v xml:space="preserve">    Demand</v>
      </c>
      <c r="C213" s="34" t="s">
        <v>535</v>
      </c>
      <c r="E213" s="63">
        <f>'Class Expense - Elec'!$H$84+'Class Expense - PRP'!$H$84</f>
        <v>306008.89287110779</v>
      </c>
      <c r="F213" s="63">
        <f t="shared" si="349"/>
        <v>56735.513748641184</v>
      </c>
      <c r="G213" s="63">
        <f t="shared" si="349"/>
        <v>42816.260105161011</v>
      </c>
      <c r="H213" s="63">
        <f t="shared" si="349"/>
        <v>37496.591936484787</v>
      </c>
      <c r="I213" s="63">
        <f t="shared" si="349"/>
        <v>15180.248702044786</v>
      </c>
      <c r="J213" s="63">
        <f t="shared" si="349"/>
        <v>32562.991380043673</v>
      </c>
      <c r="K213" s="63">
        <f t="shared" si="349"/>
        <v>93404.66670952909</v>
      </c>
      <c r="L213" s="63">
        <f t="shared" si="349"/>
        <v>7090.7240733118952</v>
      </c>
      <c r="M213" s="63">
        <f t="shared" si="349"/>
        <v>20329.422287336212</v>
      </c>
      <c r="N213" s="63">
        <f t="shared" si="349"/>
        <v>0</v>
      </c>
      <c r="O213" s="63">
        <f t="shared" si="349"/>
        <v>73.577240904552909</v>
      </c>
      <c r="P213" s="63">
        <f t="shared" si="350"/>
        <v>318.89668765059031</v>
      </c>
      <c r="Q213" s="63">
        <f t="shared" si="350"/>
        <v>0</v>
      </c>
      <c r="R213" s="63">
        <f t="shared" si="350"/>
        <v>0</v>
      </c>
      <c r="S213" s="63">
        <f t="shared" si="350"/>
        <v>0</v>
      </c>
      <c r="T213" s="63">
        <f t="shared" si="350"/>
        <v>0</v>
      </c>
      <c r="U213" s="63">
        <f t="shared" si="350"/>
        <v>0</v>
      </c>
      <c r="V213" s="63">
        <f t="shared" si="350"/>
        <v>0</v>
      </c>
      <c r="W213" s="63">
        <f t="shared" si="350"/>
        <v>0</v>
      </c>
      <c r="X213" s="63">
        <f t="shared" si="350"/>
        <v>0</v>
      </c>
      <c r="AA213" s="3">
        <f t="shared" si="351"/>
        <v>0</v>
      </c>
    </row>
    <row r="214" spans="1:27" x14ac:dyDescent="0.25">
      <c r="A214" s="8">
        <f t="shared" ref="A214:A221" si="353">+A213+1</f>
        <v>165</v>
      </c>
      <c r="B214" s="3" t="str">
        <f t="shared" si="352"/>
        <v xml:space="preserve">    Energy</v>
      </c>
      <c r="C214" s="34" t="s">
        <v>369</v>
      </c>
      <c r="E214" s="63">
        <f>'Class Expense - Elec'!$I$84+'Class Expense - PRP'!$I$84</f>
        <v>0</v>
      </c>
      <c r="F214" s="63">
        <f t="shared" si="349"/>
        <v>0</v>
      </c>
      <c r="G214" s="63">
        <f t="shared" si="349"/>
        <v>0</v>
      </c>
      <c r="H214" s="63">
        <f t="shared" si="349"/>
        <v>0</v>
      </c>
      <c r="I214" s="63">
        <f t="shared" si="349"/>
        <v>0</v>
      </c>
      <c r="J214" s="63">
        <f t="shared" si="349"/>
        <v>0</v>
      </c>
      <c r="K214" s="63">
        <f t="shared" si="349"/>
        <v>0</v>
      </c>
      <c r="L214" s="63">
        <f t="shared" si="349"/>
        <v>0</v>
      </c>
      <c r="M214" s="63">
        <f t="shared" si="349"/>
        <v>0</v>
      </c>
      <c r="N214" s="63">
        <f t="shared" si="349"/>
        <v>0</v>
      </c>
      <c r="O214" s="63">
        <f t="shared" si="349"/>
        <v>0</v>
      </c>
      <c r="P214" s="63">
        <f t="shared" si="350"/>
        <v>0</v>
      </c>
      <c r="Q214" s="63">
        <f t="shared" si="350"/>
        <v>0</v>
      </c>
      <c r="R214" s="63">
        <f t="shared" si="350"/>
        <v>0</v>
      </c>
      <c r="S214" s="63">
        <f t="shared" si="350"/>
        <v>0</v>
      </c>
      <c r="T214" s="63">
        <f t="shared" si="350"/>
        <v>0</v>
      </c>
      <c r="U214" s="63">
        <f t="shared" si="350"/>
        <v>0</v>
      </c>
      <c r="V214" s="63">
        <f t="shared" si="350"/>
        <v>0</v>
      </c>
      <c r="W214" s="63">
        <f t="shared" si="350"/>
        <v>0</v>
      </c>
      <c r="X214" s="63">
        <f t="shared" si="350"/>
        <v>0</v>
      </c>
      <c r="AA214" s="3">
        <f t="shared" si="351"/>
        <v>0</v>
      </c>
    </row>
    <row r="215" spans="1:27" x14ac:dyDescent="0.25">
      <c r="A215" s="8">
        <f t="shared" si="353"/>
        <v>166</v>
      </c>
      <c r="B215" s="3" t="str">
        <f t="shared" si="352"/>
        <v xml:space="preserve">    Revenue</v>
      </c>
      <c r="C215" s="34" t="s">
        <v>91</v>
      </c>
      <c r="E215" s="63">
        <f>'Class Expense - Elec'!$J$84+'Class Expense - PRP'!$J$84</f>
        <v>0</v>
      </c>
      <c r="F215" s="63">
        <f t="shared" si="349"/>
        <v>0</v>
      </c>
      <c r="G215" s="63">
        <f t="shared" si="349"/>
        <v>0</v>
      </c>
      <c r="H215" s="63">
        <f t="shared" si="349"/>
        <v>0</v>
      </c>
      <c r="I215" s="63">
        <f t="shared" si="349"/>
        <v>0</v>
      </c>
      <c r="J215" s="63">
        <f t="shared" si="349"/>
        <v>0</v>
      </c>
      <c r="K215" s="63">
        <f t="shared" si="349"/>
        <v>0</v>
      </c>
      <c r="L215" s="63">
        <f t="shared" si="349"/>
        <v>0</v>
      </c>
      <c r="M215" s="63">
        <f t="shared" si="349"/>
        <v>0</v>
      </c>
      <c r="N215" s="63">
        <f t="shared" si="349"/>
        <v>0</v>
      </c>
      <c r="O215" s="63">
        <f t="shared" si="349"/>
        <v>0</v>
      </c>
      <c r="P215" s="63">
        <f t="shared" si="350"/>
        <v>0</v>
      </c>
      <c r="Q215" s="63">
        <f t="shared" si="350"/>
        <v>0</v>
      </c>
      <c r="R215" s="63">
        <f t="shared" si="350"/>
        <v>0</v>
      </c>
      <c r="S215" s="63">
        <f t="shared" si="350"/>
        <v>0</v>
      </c>
      <c r="T215" s="63">
        <f t="shared" si="350"/>
        <v>0</v>
      </c>
      <c r="U215" s="63">
        <f t="shared" si="350"/>
        <v>0</v>
      </c>
      <c r="V215" s="63">
        <f t="shared" si="350"/>
        <v>0</v>
      </c>
      <c r="W215" s="63">
        <f t="shared" si="350"/>
        <v>0</v>
      </c>
      <c r="X215" s="63">
        <f t="shared" si="350"/>
        <v>0</v>
      </c>
      <c r="AA215" s="3">
        <f t="shared" si="351"/>
        <v>0</v>
      </c>
    </row>
    <row r="216" spans="1:27" x14ac:dyDescent="0.25">
      <c r="A216" s="8">
        <f t="shared" si="353"/>
        <v>167</v>
      </c>
      <c r="B216" s="3" t="str">
        <f t="shared" si="352"/>
        <v xml:space="preserve">    Lights</v>
      </c>
      <c r="C216" s="34" t="s">
        <v>577</v>
      </c>
      <c r="E216" s="63">
        <f>'Class Expense - Elec'!$K$84+'Class Expense - PRP'!$K$84</f>
        <v>4641.232583144928</v>
      </c>
      <c r="F216" s="63">
        <f t="shared" si="349"/>
        <v>0</v>
      </c>
      <c r="G216" s="63">
        <f t="shared" si="349"/>
        <v>0</v>
      </c>
      <c r="H216" s="63">
        <f t="shared" si="349"/>
        <v>0</v>
      </c>
      <c r="I216" s="63">
        <f t="shared" si="349"/>
        <v>0</v>
      </c>
      <c r="J216" s="63">
        <f t="shared" si="349"/>
        <v>0</v>
      </c>
      <c r="K216" s="63">
        <f t="shared" si="349"/>
        <v>0</v>
      </c>
      <c r="L216" s="63">
        <f t="shared" si="349"/>
        <v>0</v>
      </c>
      <c r="M216" s="63">
        <f t="shared" si="349"/>
        <v>0</v>
      </c>
      <c r="N216" s="63">
        <f t="shared" si="349"/>
        <v>0</v>
      </c>
      <c r="O216" s="63">
        <f t="shared" si="349"/>
        <v>0</v>
      </c>
      <c r="P216" s="63">
        <f t="shared" si="350"/>
        <v>4641.232583144928</v>
      </c>
      <c r="Q216" s="63">
        <f t="shared" si="350"/>
        <v>0</v>
      </c>
      <c r="R216" s="63">
        <f t="shared" si="350"/>
        <v>0</v>
      </c>
      <c r="S216" s="63">
        <f t="shared" si="350"/>
        <v>0</v>
      </c>
      <c r="T216" s="63">
        <f t="shared" si="350"/>
        <v>0</v>
      </c>
      <c r="U216" s="63">
        <f t="shared" si="350"/>
        <v>0</v>
      </c>
      <c r="V216" s="63">
        <f t="shared" si="350"/>
        <v>0</v>
      </c>
      <c r="W216" s="63">
        <f t="shared" si="350"/>
        <v>0</v>
      </c>
      <c r="X216" s="63">
        <f t="shared" si="350"/>
        <v>0</v>
      </c>
      <c r="AA216" s="3">
        <f t="shared" si="351"/>
        <v>0</v>
      </c>
    </row>
    <row r="217" spans="1:27" x14ac:dyDescent="0.25">
      <c r="A217" s="8">
        <f t="shared" si="353"/>
        <v>168</v>
      </c>
      <c r="B217" s="3" t="str">
        <f t="shared" si="352"/>
        <v xml:space="preserve">    na</v>
      </c>
      <c r="C217" s="34" t="s">
        <v>373</v>
      </c>
      <c r="E217" s="63">
        <f>'Class Expense - Elec'!$L$84+'Class Expense - PRP'!$L$84</f>
        <v>0</v>
      </c>
      <c r="F217" s="63">
        <f t="shared" si="349"/>
        <v>0</v>
      </c>
      <c r="G217" s="63">
        <f t="shared" si="349"/>
        <v>0</v>
      </c>
      <c r="H217" s="63">
        <f t="shared" si="349"/>
        <v>0</v>
      </c>
      <c r="I217" s="63">
        <f t="shared" si="349"/>
        <v>0</v>
      </c>
      <c r="J217" s="63">
        <f t="shared" si="349"/>
        <v>0</v>
      </c>
      <c r="K217" s="63">
        <f t="shared" si="349"/>
        <v>0</v>
      </c>
      <c r="L217" s="63">
        <f t="shared" si="349"/>
        <v>0</v>
      </c>
      <c r="M217" s="63">
        <f t="shared" si="349"/>
        <v>0</v>
      </c>
      <c r="N217" s="63">
        <f t="shared" si="349"/>
        <v>0</v>
      </c>
      <c r="O217" s="63">
        <f t="shared" si="349"/>
        <v>0</v>
      </c>
      <c r="P217" s="63">
        <f t="shared" si="350"/>
        <v>0</v>
      </c>
      <c r="Q217" s="63">
        <f t="shared" si="350"/>
        <v>0</v>
      </c>
      <c r="R217" s="63">
        <f t="shared" si="350"/>
        <v>0</v>
      </c>
      <c r="S217" s="63">
        <f t="shared" si="350"/>
        <v>0</v>
      </c>
      <c r="T217" s="63">
        <f t="shared" si="350"/>
        <v>0</v>
      </c>
      <c r="U217" s="63">
        <f t="shared" si="350"/>
        <v>0</v>
      </c>
      <c r="V217" s="63">
        <f t="shared" si="350"/>
        <v>0</v>
      </c>
      <c r="W217" s="63">
        <f t="shared" si="350"/>
        <v>0</v>
      </c>
      <c r="X217" s="63">
        <f t="shared" si="350"/>
        <v>0</v>
      </c>
      <c r="AA217" s="3">
        <f t="shared" si="351"/>
        <v>0</v>
      </c>
    </row>
    <row r="218" spans="1:27" x14ac:dyDescent="0.25">
      <c r="A218" s="8">
        <f t="shared" si="353"/>
        <v>169</v>
      </c>
      <c r="B218" s="3" t="str">
        <f t="shared" si="352"/>
        <v xml:space="preserve">    na</v>
      </c>
      <c r="C218" s="34" t="s">
        <v>373</v>
      </c>
      <c r="E218" s="63">
        <f>'Class Expense - Elec'!$M$84+'Class Expense - PRP'!$M$84</f>
        <v>0</v>
      </c>
      <c r="F218" s="63">
        <f t="shared" si="349"/>
        <v>0</v>
      </c>
      <c r="G218" s="63">
        <f t="shared" si="349"/>
        <v>0</v>
      </c>
      <c r="H218" s="63">
        <f t="shared" si="349"/>
        <v>0</v>
      </c>
      <c r="I218" s="63">
        <f t="shared" si="349"/>
        <v>0</v>
      </c>
      <c r="J218" s="63">
        <f t="shared" si="349"/>
        <v>0</v>
      </c>
      <c r="K218" s="63">
        <f t="shared" si="349"/>
        <v>0</v>
      </c>
      <c r="L218" s="63">
        <f t="shared" si="349"/>
        <v>0</v>
      </c>
      <c r="M218" s="63">
        <f t="shared" si="349"/>
        <v>0</v>
      </c>
      <c r="N218" s="63">
        <f t="shared" si="349"/>
        <v>0</v>
      </c>
      <c r="O218" s="63">
        <f t="shared" si="349"/>
        <v>0</v>
      </c>
      <c r="P218" s="63">
        <f t="shared" si="350"/>
        <v>0</v>
      </c>
      <c r="Q218" s="63">
        <f t="shared" si="350"/>
        <v>0</v>
      </c>
      <c r="R218" s="63">
        <f t="shared" si="350"/>
        <v>0</v>
      </c>
      <c r="S218" s="63">
        <f t="shared" si="350"/>
        <v>0</v>
      </c>
      <c r="T218" s="63">
        <f t="shared" si="350"/>
        <v>0</v>
      </c>
      <c r="U218" s="63">
        <f t="shared" si="350"/>
        <v>0</v>
      </c>
      <c r="V218" s="63">
        <f t="shared" si="350"/>
        <v>0</v>
      </c>
      <c r="W218" s="63">
        <f t="shared" si="350"/>
        <v>0</v>
      </c>
      <c r="X218" s="63">
        <f t="shared" si="350"/>
        <v>0</v>
      </c>
      <c r="AA218" s="3">
        <f t="shared" si="351"/>
        <v>0</v>
      </c>
    </row>
    <row r="219" spans="1:27" x14ac:dyDescent="0.25">
      <c r="A219" s="8">
        <f t="shared" si="353"/>
        <v>170</v>
      </c>
      <c r="B219" s="3" t="str">
        <f t="shared" si="352"/>
        <v xml:space="preserve">    na</v>
      </c>
      <c r="C219" s="34" t="s">
        <v>373</v>
      </c>
      <c r="E219" s="63">
        <f>'Class Expense - Elec'!$N$84+'Class Expense - PRP'!$N$84</f>
        <v>0</v>
      </c>
      <c r="F219" s="63">
        <f t="shared" si="349"/>
        <v>0</v>
      </c>
      <c r="G219" s="63">
        <f t="shared" si="349"/>
        <v>0</v>
      </c>
      <c r="H219" s="63">
        <f t="shared" si="349"/>
        <v>0</v>
      </c>
      <c r="I219" s="63">
        <f t="shared" si="349"/>
        <v>0</v>
      </c>
      <c r="J219" s="63">
        <f t="shared" si="349"/>
        <v>0</v>
      </c>
      <c r="K219" s="63">
        <f t="shared" si="349"/>
        <v>0</v>
      </c>
      <c r="L219" s="63">
        <f t="shared" si="349"/>
        <v>0</v>
      </c>
      <c r="M219" s="63">
        <f t="shared" si="349"/>
        <v>0</v>
      </c>
      <c r="N219" s="63">
        <f t="shared" si="349"/>
        <v>0</v>
      </c>
      <c r="O219" s="63">
        <f t="shared" si="349"/>
        <v>0</v>
      </c>
      <c r="P219" s="63">
        <f t="shared" si="350"/>
        <v>0</v>
      </c>
      <c r="Q219" s="63">
        <f t="shared" si="350"/>
        <v>0</v>
      </c>
      <c r="R219" s="63">
        <f t="shared" si="350"/>
        <v>0</v>
      </c>
      <c r="S219" s="63">
        <f t="shared" si="350"/>
        <v>0</v>
      </c>
      <c r="T219" s="63">
        <f t="shared" si="350"/>
        <v>0</v>
      </c>
      <c r="U219" s="63">
        <f t="shared" si="350"/>
        <v>0</v>
      </c>
      <c r="V219" s="63">
        <f t="shared" si="350"/>
        <v>0</v>
      </c>
      <c r="W219" s="63">
        <f t="shared" si="350"/>
        <v>0</v>
      </c>
      <c r="X219" s="63">
        <f t="shared" si="350"/>
        <v>0</v>
      </c>
      <c r="AA219" s="3">
        <f t="shared" si="351"/>
        <v>0</v>
      </c>
    </row>
    <row r="220" spans="1:27" x14ac:dyDescent="0.25">
      <c r="A220" s="8">
        <f t="shared" si="353"/>
        <v>171</v>
      </c>
      <c r="B220" s="3" t="str">
        <f t="shared" si="352"/>
        <v xml:space="preserve">    na</v>
      </c>
      <c r="C220" s="34" t="s">
        <v>373</v>
      </c>
      <c r="E220" s="69">
        <f>'Class Expense - Elec'!$O$84+'Class Expense - PRP'!$O$84</f>
        <v>0</v>
      </c>
      <c r="F220" s="69">
        <f t="shared" si="349"/>
        <v>0</v>
      </c>
      <c r="G220" s="69">
        <f t="shared" si="349"/>
        <v>0</v>
      </c>
      <c r="H220" s="69">
        <f t="shared" si="349"/>
        <v>0</v>
      </c>
      <c r="I220" s="69">
        <f t="shared" si="349"/>
        <v>0</v>
      </c>
      <c r="J220" s="69">
        <f t="shared" si="349"/>
        <v>0</v>
      </c>
      <c r="K220" s="69">
        <f t="shared" si="349"/>
        <v>0</v>
      </c>
      <c r="L220" s="69">
        <f t="shared" si="349"/>
        <v>0</v>
      </c>
      <c r="M220" s="69">
        <f t="shared" si="349"/>
        <v>0</v>
      </c>
      <c r="N220" s="69">
        <f t="shared" si="349"/>
        <v>0</v>
      </c>
      <c r="O220" s="69">
        <f t="shared" si="349"/>
        <v>0</v>
      </c>
      <c r="P220" s="69">
        <f t="shared" si="350"/>
        <v>0</v>
      </c>
      <c r="Q220" s="69">
        <f t="shared" si="350"/>
        <v>0</v>
      </c>
      <c r="R220" s="69">
        <f t="shared" si="350"/>
        <v>0</v>
      </c>
      <c r="S220" s="69">
        <f t="shared" si="350"/>
        <v>0</v>
      </c>
      <c r="T220" s="69">
        <f t="shared" si="350"/>
        <v>0</v>
      </c>
      <c r="U220" s="69">
        <f t="shared" si="350"/>
        <v>0</v>
      </c>
      <c r="V220" s="69">
        <f t="shared" si="350"/>
        <v>0</v>
      </c>
      <c r="W220" s="69">
        <f t="shared" si="350"/>
        <v>0</v>
      </c>
      <c r="X220" s="69">
        <f t="shared" si="350"/>
        <v>0</v>
      </c>
      <c r="AA220" s="3">
        <f t="shared" si="351"/>
        <v>0</v>
      </c>
    </row>
    <row r="221" spans="1:27" x14ac:dyDescent="0.25">
      <c r="A221" s="8">
        <f t="shared" si="353"/>
        <v>172</v>
      </c>
      <c r="E221" s="63">
        <f>SUM(E212:E220)</f>
        <v>397709.2</v>
      </c>
      <c r="F221" s="63">
        <f t="shared" ref="F221" si="354">SUM(F212:F220)</f>
        <v>123258.66558432564</v>
      </c>
      <c r="G221" s="63">
        <f t="shared" ref="G221" si="355">SUM(G212:G220)</f>
        <v>50809.419504353406</v>
      </c>
      <c r="H221" s="63">
        <f t="shared" ref="H221" si="356">SUM(H212:H220)</f>
        <v>49589.968643521788</v>
      </c>
      <c r="I221" s="63">
        <f t="shared" ref="I221" si="357">SUM(I212:I220)</f>
        <v>15363.138598953743</v>
      </c>
      <c r="J221" s="63">
        <f t="shared" ref="J221" si="358">SUM(J212:J220)</f>
        <v>32585.634891089543</v>
      </c>
      <c r="K221" s="63">
        <f t="shared" ref="K221" si="359">SUM(K212:K220)</f>
        <v>93416.859369323021</v>
      </c>
      <c r="L221" s="63">
        <f t="shared" ref="L221" si="360">SUM(L212:L220)</f>
        <v>7092.4658818538855</v>
      </c>
      <c r="M221" s="63">
        <f t="shared" ref="M221" si="361">SUM(M212:M220)</f>
        <v>20348.582181298101</v>
      </c>
      <c r="N221" s="63">
        <f t="shared" ref="N221" si="362">SUM(N212:N220)</f>
        <v>1.7418085419900624</v>
      </c>
      <c r="O221" s="63">
        <f t="shared" ref="O221" si="363">SUM(O212:O220)</f>
        <v>92.737134866443597</v>
      </c>
      <c r="P221" s="63">
        <f t="shared" ref="P221" si="364">SUM(P212:P220)</f>
        <v>5149.9864018724347</v>
      </c>
      <c r="Q221" s="63">
        <f t="shared" ref="Q221" si="365">SUM(Q212:Q220)</f>
        <v>0</v>
      </c>
      <c r="R221" s="63">
        <f t="shared" ref="R221" si="366">SUM(R212:R220)</f>
        <v>0</v>
      </c>
      <c r="S221" s="63">
        <f t="shared" ref="S221" si="367">SUM(S212:S220)</f>
        <v>0</v>
      </c>
      <c r="T221" s="63">
        <f t="shared" ref="T221" si="368">SUM(T212:T220)</f>
        <v>0</v>
      </c>
      <c r="U221" s="63">
        <f t="shared" ref="U221" si="369">SUM(U212:U220)</f>
        <v>0</v>
      </c>
      <c r="V221" s="63">
        <f t="shared" ref="V221" si="370">SUM(V212:V220)</f>
        <v>0</v>
      </c>
      <c r="W221" s="63">
        <f t="shared" ref="W221" si="371">SUM(W212:W220)</f>
        <v>0</v>
      </c>
      <c r="X221" s="63">
        <f t="shared" ref="X221" si="372">SUM(X212:X220)</f>
        <v>0</v>
      </c>
      <c r="AA221" s="3">
        <f t="shared" si="351"/>
        <v>0</v>
      </c>
    </row>
    <row r="223" spans="1:27" x14ac:dyDescent="0.25">
      <c r="B223" s="3" t="s">
        <v>450</v>
      </c>
    </row>
    <row r="224" spans="1:27" x14ac:dyDescent="0.25">
      <c r="A224" s="8">
        <f>A221+1</f>
        <v>173</v>
      </c>
      <c r="B224" s="3" t="str">
        <f>B212</f>
        <v xml:space="preserve">    Consumer</v>
      </c>
      <c r="C224" s="34" t="s">
        <v>373</v>
      </c>
      <c r="E224" s="63">
        <f>'Class Expense - Elec'!$G$85+'Class Expense - PRP'!$G$85</f>
        <v>0</v>
      </c>
      <c r="F224" s="63">
        <f t="shared" ref="F224:O232" si="373">IFERROR($E224*VLOOKUP($C224,ALLOCATORS,F$1,FALSE),0)</f>
        <v>0</v>
      </c>
      <c r="G224" s="63">
        <f t="shared" si="373"/>
        <v>0</v>
      </c>
      <c r="H224" s="63">
        <f t="shared" si="373"/>
        <v>0</v>
      </c>
      <c r="I224" s="63">
        <f t="shared" si="373"/>
        <v>0</v>
      </c>
      <c r="J224" s="63">
        <f t="shared" si="373"/>
        <v>0</v>
      </c>
      <c r="K224" s="63">
        <f t="shared" si="373"/>
        <v>0</v>
      </c>
      <c r="L224" s="63">
        <f t="shared" si="373"/>
        <v>0</v>
      </c>
      <c r="M224" s="63">
        <f t="shared" si="373"/>
        <v>0</v>
      </c>
      <c r="N224" s="63">
        <f t="shared" si="373"/>
        <v>0</v>
      </c>
      <c r="O224" s="63">
        <f t="shared" si="373"/>
        <v>0</v>
      </c>
      <c r="P224" s="63">
        <f t="shared" ref="P224:X232" si="374">IFERROR($E224*VLOOKUP($C224,ALLOCATORS,P$1,FALSE),0)</f>
        <v>0</v>
      </c>
      <c r="Q224" s="63">
        <f t="shared" si="374"/>
        <v>0</v>
      </c>
      <c r="R224" s="63">
        <f t="shared" si="374"/>
        <v>0</v>
      </c>
      <c r="S224" s="63">
        <f t="shared" si="374"/>
        <v>0</v>
      </c>
      <c r="T224" s="63">
        <f t="shared" si="374"/>
        <v>0</v>
      </c>
      <c r="U224" s="63">
        <f t="shared" si="374"/>
        <v>0</v>
      </c>
      <c r="V224" s="63">
        <f t="shared" si="374"/>
        <v>0</v>
      </c>
      <c r="W224" s="63">
        <f t="shared" si="374"/>
        <v>0</v>
      </c>
      <c r="X224" s="63">
        <f t="shared" si="374"/>
        <v>0</v>
      </c>
      <c r="AA224" s="3">
        <f t="shared" ref="AA224:AA233" si="375">IF(ROUND(SUM(F224:X224)-E224,0)=0,0,1)</f>
        <v>0</v>
      </c>
    </row>
    <row r="225" spans="1:27" x14ac:dyDescent="0.25">
      <c r="A225" s="8">
        <f>+A224+1</f>
        <v>174</v>
      </c>
      <c r="B225" s="3" t="str">
        <f t="shared" ref="B225:B232" si="376">B213</f>
        <v xml:space="preserve">    Demand</v>
      </c>
      <c r="C225" s="34" t="s">
        <v>535</v>
      </c>
      <c r="E225" s="63">
        <f>'Class Expense - Elec'!$H$85+'Class Expense - PRP'!$H$85</f>
        <v>0</v>
      </c>
      <c r="F225" s="63">
        <f t="shared" si="373"/>
        <v>0</v>
      </c>
      <c r="G225" s="63">
        <f t="shared" si="373"/>
        <v>0</v>
      </c>
      <c r="H225" s="63">
        <f t="shared" si="373"/>
        <v>0</v>
      </c>
      <c r="I225" s="63">
        <f t="shared" si="373"/>
        <v>0</v>
      </c>
      <c r="J225" s="63">
        <f t="shared" si="373"/>
        <v>0</v>
      </c>
      <c r="K225" s="63">
        <f t="shared" si="373"/>
        <v>0</v>
      </c>
      <c r="L225" s="63">
        <f t="shared" si="373"/>
        <v>0</v>
      </c>
      <c r="M225" s="63">
        <f t="shared" si="373"/>
        <v>0</v>
      </c>
      <c r="N225" s="63">
        <f t="shared" si="373"/>
        <v>0</v>
      </c>
      <c r="O225" s="63">
        <f t="shared" si="373"/>
        <v>0</v>
      </c>
      <c r="P225" s="63">
        <f t="shared" si="374"/>
        <v>0</v>
      </c>
      <c r="Q225" s="63">
        <f t="shared" si="374"/>
        <v>0</v>
      </c>
      <c r="R225" s="63">
        <f t="shared" si="374"/>
        <v>0</v>
      </c>
      <c r="S225" s="63">
        <f t="shared" si="374"/>
        <v>0</v>
      </c>
      <c r="T225" s="63">
        <f t="shared" si="374"/>
        <v>0</v>
      </c>
      <c r="U225" s="63">
        <f t="shared" si="374"/>
        <v>0</v>
      </c>
      <c r="V225" s="63">
        <f t="shared" si="374"/>
        <v>0</v>
      </c>
      <c r="W225" s="63">
        <f t="shared" si="374"/>
        <v>0</v>
      </c>
      <c r="X225" s="63">
        <f t="shared" si="374"/>
        <v>0</v>
      </c>
      <c r="AA225" s="3">
        <f t="shared" si="375"/>
        <v>0</v>
      </c>
    </row>
    <row r="226" spans="1:27" x14ac:dyDescent="0.25">
      <c r="A226" s="8">
        <f t="shared" ref="A226:A233" si="377">+A225+1</f>
        <v>175</v>
      </c>
      <c r="B226" s="3" t="str">
        <f t="shared" si="376"/>
        <v xml:space="preserve">    Energy</v>
      </c>
      <c r="C226" s="34" t="s">
        <v>369</v>
      </c>
      <c r="E226" s="63">
        <f>'Class Expense - Elec'!$I$85+'Class Expense - PRP'!$I$85</f>
        <v>0</v>
      </c>
      <c r="F226" s="63">
        <f t="shared" si="373"/>
        <v>0</v>
      </c>
      <c r="G226" s="63">
        <f t="shared" si="373"/>
        <v>0</v>
      </c>
      <c r="H226" s="63">
        <f t="shared" si="373"/>
        <v>0</v>
      </c>
      <c r="I226" s="63">
        <f t="shared" si="373"/>
        <v>0</v>
      </c>
      <c r="J226" s="63">
        <f t="shared" si="373"/>
        <v>0</v>
      </c>
      <c r="K226" s="63">
        <f t="shared" si="373"/>
        <v>0</v>
      </c>
      <c r="L226" s="63">
        <f t="shared" si="373"/>
        <v>0</v>
      </c>
      <c r="M226" s="63">
        <f t="shared" si="373"/>
        <v>0</v>
      </c>
      <c r="N226" s="63">
        <f t="shared" si="373"/>
        <v>0</v>
      </c>
      <c r="O226" s="63">
        <f t="shared" si="373"/>
        <v>0</v>
      </c>
      <c r="P226" s="63">
        <f t="shared" si="374"/>
        <v>0</v>
      </c>
      <c r="Q226" s="63">
        <f t="shared" si="374"/>
        <v>0</v>
      </c>
      <c r="R226" s="63">
        <f t="shared" si="374"/>
        <v>0</v>
      </c>
      <c r="S226" s="63">
        <f t="shared" si="374"/>
        <v>0</v>
      </c>
      <c r="T226" s="63">
        <f t="shared" si="374"/>
        <v>0</v>
      </c>
      <c r="U226" s="63">
        <f t="shared" si="374"/>
        <v>0</v>
      </c>
      <c r="V226" s="63">
        <f t="shared" si="374"/>
        <v>0</v>
      </c>
      <c r="W226" s="63">
        <f t="shared" si="374"/>
        <v>0</v>
      </c>
      <c r="X226" s="63">
        <f t="shared" si="374"/>
        <v>0</v>
      </c>
      <c r="AA226" s="3">
        <f t="shared" si="375"/>
        <v>0</v>
      </c>
    </row>
    <row r="227" spans="1:27" x14ac:dyDescent="0.25">
      <c r="A227" s="8">
        <f t="shared" si="377"/>
        <v>176</v>
      </c>
      <c r="B227" s="3" t="str">
        <f t="shared" si="376"/>
        <v xml:space="preserve">    Revenue</v>
      </c>
      <c r="C227" s="34" t="s">
        <v>91</v>
      </c>
      <c r="E227" s="63">
        <f>'Class Expense - Elec'!$J$85+'Class Expense - PRP'!$J$85</f>
        <v>0</v>
      </c>
      <c r="F227" s="63">
        <f t="shared" si="373"/>
        <v>0</v>
      </c>
      <c r="G227" s="63">
        <f t="shared" si="373"/>
        <v>0</v>
      </c>
      <c r="H227" s="63">
        <f t="shared" si="373"/>
        <v>0</v>
      </c>
      <c r="I227" s="63">
        <f t="shared" si="373"/>
        <v>0</v>
      </c>
      <c r="J227" s="63">
        <f t="shared" si="373"/>
        <v>0</v>
      </c>
      <c r="K227" s="63">
        <f t="shared" si="373"/>
        <v>0</v>
      </c>
      <c r="L227" s="63">
        <f t="shared" si="373"/>
        <v>0</v>
      </c>
      <c r="M227" s="63">
        <f t="shared" si="373"/>
        <v>0</v>
      </c>
      <c r="N227" s="63">
        <f t="shared" si="373"/>
        <v>0</v>
      </c>
      <c r="O227" s="63">
        <f t="shared" si="373"/>
        <v>0</v>
      </c>
      <c r="P227" s="63">
        <f t="shared" si="374"/>
        <v>0</v>
      </c>
      <c r="Q227" s="63">
        <f t="shared" si="374"/>
        <v>0</v>
      </c>
      <c r="R227" s="63">
        <f t="shared" si="374"/>
        <v>0</v>
      </c>
      <c r="S227" s="63">
        <f t="shared" si="374"/>
        <v>0</v>
      </c>
      <c r="T227" s="63">
        <f t="shared" si="374"/>
        <v>0</v>
      </c>
      <c r="U227" s="63">
        <f t="shared" si="374"/>
        <v>0</v>
      </c>
      <c r="V227" s="63">
        <f t="shared" si="374"/>
        <v>0</v>
      </c>
      <c r="W227" s="63">
        <f t="shared" si="374"/>
        <v>0</v>
      </c>
      <c r="X227" s="63">
        <f t="shared" si="374"/>
        <v>0</v>
      </c>
      <c r="AA227" s="3">
        <f t="shared" si="375"/>
        <v>0</v>
      </c>
    </row>
    <row r="228" spans="1:27" x14ac:dyDescent="0.25">
      <c r="A228" s="8">
        <f t="shared" si="377"/>
        <v>177</v>
      </c>
      <c r="B228" s="3" t="str">
        <f t="shared" si="376"/>
        <v xml:space="preserve">    Lights</v>
      </c>
      <c r="C228" s="34" t="s">
        <v>577</v>
      </c>
      <c r="E228" s="63">
        <f>'Class Expense - Elec'!$K$85+'Class Expense - PRP'!$K$85</f>
        <v>0</v>
      </c>
      <c r="F228" s="63">
        <f t="shared" si="373"/>
        <v>0</v>
      </c>
      <c r="G228" s="63">
        <f t="shared" si="373"/>
        <v>0</v>
      </c>
      <c r="H228" s="63">
        <f t="shared" si="373"/>
        <v>0</v>
      </c>
      <c r="I228" s="63">
        <f t="shared" si="373"/>
        <v>0</v>
      </c>
      <c r="J228" s="63">
        <f t="shared" si="373"/>
        <v>0</v>
      </c>
      <c r="K228" s="63">
        <f t="shared" si="373"/>
        <v>0</v>
      </c>
      <c r="L228" s="63">
        <f t="shared" si="373"/>
        <v>0</v>
      </c>
      <c r="M228" s="63">
        <f t="shared" si="373"/>
        <v>0</v>
      </c>
      <c r="N228" s="63">
        <f t="shared" si="373"/>
        <v>0</v>
      </c>
      <c r="O228" s="63">
        <f t="shared" si="373"/>
        <v>0</v>
      </c>
      <c r="P228" s="63">
        <f t="shared" si="374"/>
        <v>0</v>
      </c>
      <c r="Q228" s="63">
        <f t="shared" si="374"/>
        <v>0</v>
      </c>
      <c r="R228" s="63">
        <f t="shared" si="374"/>
        <v>0</v>
      </c>
      <c r="S228" s="63">
        <f t="shared" si="374"/>
        <v>0</v>
      </c>
      <c r="T228" s="63">
        <f t="shared" si="374"/>
        <v>0</v>
      </c>
      <c r="U228" s="63">
        <f t="shared" si="374"/>
        <v>0</v>
      </c>
      <c r="V228" s="63">
        <f t="shared" si="374"/>
        <v>0</v>
      </c>
      <c r="W228" s="63">
        <f t="shared" si="374"/>
        <v>0</v>
      </c>
      <c r="X228" s="63">
        <f t="shared" si="374"/>
        <v>0</v>
      </c>
      <c r="AA228" s="3">
        <f t="shared" si="375"/>
        <v>0</v>
      </c>
    </row>
    <row r="229" spans="1:27" x14ac:dyDescent="0.25">
      <c r="A229" s="8">
        <f t="shared" si="377"/>
        <v>178</v>
      </c>
      <c r="B229" s="3" t="str">
        <f t="shared" si="376"/>
        <v xml:space="preserve">    na</v>
      </c>
      <c r="C229" s="34" t="s">
        <v>373</v>
      </c>
      <c r="E229" s="63">
        <f>'Class Expense - Elec'!$L$85+'Class Expense - PRP'!$L$85</f>
        <v>0</v>
      </c>
      <c r="F229" s="63">
        <f t="shared" si="373"/>
        <v>0</v>
      </c>
      <c r="G229" s="63">
        <f t="shared" si="373"/>
        <v>0</v>
      </c>
      <c r="H229" s="63">
        <f t="shared" si="373"/>
        <v>0</v>
      </c>
      <c r="I229" s="63">
        <f t="shared" si="373"/>
        <v>0</v>
      </c>
      <c r="J229" s="63">
        <f t="shared" si="373"/>
        <v>0</v>
      </c>
      <c r="K229" s="63">
        <f t="shared" si="373"/>
        <v>0</v>
      </c>
      <c r="L229" s="63">
        <f t="shared" si="373"/>
        <v>0</v>
      </c>
      <c r="M229" s="63">
        <f t="shared" si="373"/>
        <v>0</v>
      </c>
      <c r="N229" s="63">
        <f t="shared" si="373"/>
        <v>0</v>
      </c>
      <c r="O229" s="63">
        <f t="shared" si="373"/>
        <v>0</v>
      </c>
      <c r="P229" s="63">
        <f t="shared" si="374"/>
        <v>0</v>
      </c>
      <c r="Q229" s="63">
        <f t="shared" si="374"/>
        <v>0</v>
      </c>
      <c r="R229" s="63">
        <f t="shared" si="374"/>
        <v>0</v>
      </c>
      <c r="S229" s="63">
        <f t="shared" si="374"/>
        <v>0</v>
      </c>
      <c r="T229" s="63">
        <f t="shared" si="374"/>
        <v>0</v>
      </c>
      <c r="U229" s="63">
        <f t="shared" si="374"/>
        <v>0</v>
      </c>
      <c r="V229" s="63">
        <f t="shared" si="374"/>
        <v>0</v>
      </c>
      <c r="W229" s="63">
        <f t="shared" si="374"/>
        <v>0</v>
      </c>
      <c r="X229" s="63">
        <f t="shared" si="374"/>
        <v>0</v>
      </c>
      <c r="AA229" s="3">
        <f t="shared" si="375"/>
        <v>0</v>
      </c>
    </row>
    <row r="230" spans="1:27" x14ac:dyDescent="0.25">
      <c r="A230" s="8">
        <f t="shared" si="377"/>
        <v>179</v>
      </c>
      <c r="B230" s="3" t="str">
        <f t="shared" si="376"/>
        <v xml:space="preserve">    na</v>
      </c>
      <c r="C230" s="34" t="s">
        <v>373</v>
      </c>
      <c r="E230" s="63">
        <f>'Class Expense - Elec'!$M$85+'Class Expense - PRP'!$M$85</f>
        <v>0</v>
      </c>
      <c r="F230" s="63">
        <f t="shared" si="373"/>
        <v>0</v>
      </c>
      <c r="G230" s="63">
        <f t="shared" si="373"/>
        <v>0</v>
      </c>
      <c r="H230" s="63">
        <f t="shared" si="373"/>
        <v>0</v>
      </c>
      <c r="I230" s="63">
        <f t="shared" si="373"/>
        <v>0</v>
      </c>
      <c r="J230" s="63">
        <f t="shared" si="373"/>
        <v>0</v>
      </c>
      <c r="K230" s="63">
        <f t="shared" si="373"/>
        <v>0</v>
      </c>
      <c r="L230" s="63">
        <f t="shared" si="373"/>
        <v>0</v>
      </c>
      <c r="M230" s="63">
        <f t="shared" si="373"/>
        <v>0</v>
      </c>
      <c r="N230" s="63">
        <f t="shared" si="373"/>
        <v>0</v>
      </c>
      <c r="O230" s="63">
        <f t="shared" si="373"/>
        <v>0</v>
      </c>
      <c r="P230" s="63">
        <f t="shared" si="374"/>
        <v>0</v>
      </c>
      <c r="Q230" s="63">
        <f t="shared" si="374"/>
        <v>0</v>
      </c>
      <c r="R230" s="63">
        <f t="shared" si="374"/>
        <v>0</v>
      </c>
      <c r="S230" s="63">
        <f t="shared" si="374"/>
        <v>0</v>
      </c>
      <c r="T230" s="63">
        <f t="shared" si="374"/>
        <v>0</v>
      </c>
      <c r="U230" s="63">
        <f t="shared" si="374"/>
        <v>0</v>
      </c>
      <c r="V230" s="63">
        <f t="shared" si="374"/>
        <v>0</v>
      </c>
      <c r="W230" s="63">
        <f t="shared" si="374"/>
        <v>0</v>
      </c>
      <c r="X230" s="63">
        <f t="shared" si="374"/>
        <v>0</v>
      </c>
      <c r="AA230" s="3">
        <f t="shared" si="375"/>
        <v>0</v>
      </c>
    </row>
    <row r="231" spans="1:27" x14ac:dyDescent="0.25">
      <c r="A231" s="8">
        <f t="shared" si="377"/>
        <v>180</v>
      </c>
      <c r="B231" s="3" t="str">
        <f t="shared" si="376"/>
        <v xml:space="preserve">    na</v>
      </c>
      <c r="C231" s="34" t="s">
        <v>373</v>
      </c>
      <c r="E231" s="63">
        <f>'Class Expense - Elec'!$N$85+'Class Expense - PRP'!$N$85</f>
        <v>0</v>
      </c>
      <c r="F231" s="63">
        <f t="shared" si="373"/>
        <v>0</v>
      </c>
      <c r="G231" s="63">
        <f t="shared" si="373"/>
        <v>0</v>
      </c>
      <c r="H231" s="63">
        <f t="shared" si="373"/>
        <v>0</v>
      </c>
      <c r="I231" s="63">
        <f t="shared" si="373"/>
        <v>0</v>
      </c>
      <c r="J231" s="63">
        <f t="shared" si="373"/>
        <v>0</v>
      </c>
      <c r="K231" s="63">
        <f t="shared" si="373"/>
        <v>0</v>
      </c>
      <c r="L231" s="63">
        <f t="shared" si="373"/>
        <v>0</v>
      </c>
      <c r="M231" s="63">
        <f t="shared" si="373"/>
        <v>0</v>
      </c>
      <c r="N231" s="63">
        <f t="shared" si="373"/>
        <v>0</v>
      </c>
      <c r="O231" s="63">
        <f t="shared" si="373"/>
        <v>0</v>
      </c>
      <c r="P231" s="63">
        <f t="shared" si="374"/>
        <v>0</v>
      </c>
      <c r="Q231" s="63">
        <f t="shared" si="374"/>
        <v>0</v>
      </c>
      <c r="R231" s="63">
        <f t="shared" si="374"/>
        <v>0</v>
      </c>
      <c r="S231" s="63">
        <f t="shared" si="374"/>
        <v>0</v>
      </c>
      <c r="T231" s="63">
        <f t="shared" si="374"/>
        <v>0</v>
      </c>
      <c r="U231" s="63">
        <f t="shared" si="374"/>
        <v>0</v>
      </c>
      <c r="V231" s="63">
        <f t="shared" si="374"/>
        <v>0</v>
      </c>
      <c r="W231" s="63">
        <f t="shared" si="374"/>
        <v>0</v>
      </c>
      <c r="X231" s="63">
        <f t="shared" si="374"/>
        <v>0</v>
      </c>
      <c r="AA231" s="3">
        <f t="shared" si="375"/>
        <v>0</v>
      </c>
    </row>
    <row r="232" spans="1:27" x14ac:dyDescent="0.25">
      <c r="A232" s="8">
        <f t="shared" si="377"/>
        <v>181</v>
      </c>
      <c r="B232" s="3" t="str">
        <f t="shared" si="376"/>
        <v xml:space="preserve">    na</v>
      </c>
      <c r="C232" s="34" t="s">
        <v>373</v>
      </c>
      <c r="E232" s="69">
        <f>'Class Expense - Elec'!$O$85+'Class Expense - PRP'!$O$85</f>
        <v>0</v>
      </c>
      <c r="F232" s="69">
        <f t="shared" si="373"/>
        <v>0</v>
      </c>
      <c r="G232" s="69">
        <f t="shared" si="373"/>
        <v>0</v>
      </c>
      <c r="H232" s="69">
        <f t="shared" si="373"/>
        <v>0</v>
      </c>
      <c r="I232" s="69">
        <f t="shared" si="373"/>
        <v>0</v>
      </c>
      <c r="J232" s="69">
        <f t="shared" si="373"/>
        <v>0</v>
      </c>
      <c r="K232" s="69">
        <f t="shared" si="373"/>
        <v>0</v>
      </c>
      <c r="L232" s="69">
        <f t="shared" si="373"/>
        <v>0</v>
      </c>
      <c r="M232" s="69">
        <f t="shared" si="373"/>
        <v>0</v>
      </c>
      <c r="N232" s="69">
        <f t="shared" si="373"/>
        <v>0</v>
      </c>
      <c r="O232" s="69">
        <f t="shared" si="373"/>
        <v>0</v>
      </c>
      <c r="P232" s="69">
        <f t="shared" si="374"/>
        <v>0</v>
      </c>
      <c r="Q232" s="69">
        <f t="shared" si="374"/>
        <v>0</v>
      </c>
      <c r="R232" s="69">
        <f t="shared" si="374"/>
        <v>0</v>
      </c>
      <c r="S232" s="69">
        <f t="shared" si="374"/>
        <v>0</v>
      </c>
      <c r="T232" s="69">
        <f t="shared" si="374"/>
        <v>0</v>
      </c>
      <c r="U232" s="69">
        <f t="shared" si="374"/>
        <v>0</v>
      </c>
      <c r="V232" s="69">
        <f t="shared" si="374"/>
        <v>0</v>
      </c>
      <c r="W232" s="69">
        <f t="shared" si="374"/>
        <v>0</v>
      </c>
      <c r="X232" s="69">
        <f t="shared" si="374"/>
        <v>0</v>
      </c>
      <c r="AA232" s="3">
        <f t="shared" si="375"/>
        <v>0</v>
      </c>
    </row>
    <row r="233" spans="1:27" x14ac:dyDescent="0.25">
      <c r="A233" s="8">
        <f t="shared" si="377"/>
        <v>182</v>
      </c>
      <c r="E233" s="63">
        <f>SUM(E224:E232)</f>
        <v>0</v>
      </c>
      <c r="F233" s="63">
        <f t="shared" ref="F233" si="378">SUM(F224:F232)</f>
        <v>0</v>
      </c>
      <c r="G233" s="63">
        <f t="shared" ref="G233" si="379">SUM(G224:G232)</f>
        <v>0</v>
      </c>
      <c r="H233" s="63">
        <f t="shared" ref="H233" si="380">SUM(H224:H232)</f>
        <v>0</v>
      </c>
      <c r="I233" s="63">
        <f t="shared" ref="I233" si="381">SUM(I224:I232)</f>
        <v>0</v>
      </c>
      <c r="J233" s="63">
        <f t="shared" ref="J233" si="382">SUM(J224:J232)</f>
        <v>0</v>
      </c>
      <c r="K233" s="63">
        <f t="shared" ref="K233" si="383">SUM(K224:K232)</f>
        <v>0</v>
      </c>
      <c r="L233" s="63">
        <f t="shared" ref="L233" si="384">SUM(L224:L232)</f>
        <v>0</v>
      </c>
      <c r="M233" s="63">
        <f t="shared" ref="M233" si="385">SUM(M224:M232)</f>
        <v>0</v>
      </c>
      <c r="N233" s="63">
        <f t="shared" ref="N233" si="386">SUM(N224:N232)</f>
        <v>0</v>
      </c>
      <c r="O233" s="63">
        <f t="shared" ref="O233" si="387">SUM(O224:O232)</f>
        <v>0</v>
      </c>
      <c r="P233" s="63">
        <f t="shared" ref="P233" si="388">SUM(P224:P232)</f>
        <v>0</v>
      </c>
      <c r="Q233" s="63">
        <f t="shared" ref="Q233" si="389">SUM(Q224:Q232)</f>
        <v>0</v>
      </c>
      <c r="R233" s="63">
        <f t="shared" ref="R233" si="390">SUM(R224:R232)</f>
        <v>0</v>
      </c>
      <c r="S233" s="63">
        <f t="shared" ref="S233" si="391">SUM(S224:S232)</f>
        <v>0</v>
      </c>
      <c r="T233" s="63">
        <f t="shared" ref="T233" si="392">SUM(T224:T232)</f>
        <v>0</v>
      </c>
      <c r="U233" s="63">
        <f t="shared" ref="U233" si="393">SUM(U224:U232)</f>
        <v>0</v>
      </c>
      <c r="V233" s="63">
        <f t="shared" ref="V233" si="394">SUM(V224:V232)</f>
        <v>0</v>
      </c>
      <c r="W233" s="63">
        <f t="shared" ref="W233" si="395">SUM(W224:W232)</f>
        <v>0</v>
      </c>
      <c r="X233" s="63">
        <f t="shared" ref="X233" si="396">SUM(X224:X232)</f>
        <v>0</v>
      </c>
      <c r="AA233" s="3">
        <f t="shared" si="375"/>
        <v>0</v>
      </c>
    </row>
    <row r="235" spans="1:27" x14ac:dyDescent="0.25">
      <c r="B235" s="3" t="s">
        <v>451</v>
      </c>
    </row>
    <row r="236" spans="1:27" x14ac:dyDescent="0.25">
      <c r="A236" s="8">
        <f>A233+1</f>
        <v>183</v>
      </c>
      <c r="B236" s="3" t="str">
        <f>B224</f>
        <v xml:space="preserve">    Consumer</v>
      </c>
      <c r="C236" s="34" t="s">
        <v>373</v>
      </c>
      <c r="E236" s="63">
        <f>'Class Expense - Elec'!$G$86+'Class Expense - PRP'!$G$86</f>
        <v>0</v>
      </c>
      <c r="F236" s="63">
        <f t="shared" ref="F236:O244" si="397">IFERROR($E236*VLOOKUP($C236,ALLOCATORS,F$1,FALSE),0)</f>
        <v>0</v>
      </c>
      <c r="G236" s="63">
        <f t="shared" si="397"/>
        <v>0</v>
      </c>
      <c r="H236" s="63">
        <f t="shared" si="397"/>
        <v>0</v>
      </c>
      <c r="I236" s="63">
        <f t="shared" si="397"/>
        <v>0</v>
      </c>
      <c r="J236" s="63">
        <f t="shared" si="397"/>
        <v>0</v>
      </c>
      <c r="K236" s="63">
        <f t="shared" si="397"/>
        <v>0</v>
      </c>
      <c r="L236" s="63">
        <f t="shared" si="397"/>
        <v>0</v>
      </c>
      <c r="M236" s="63">
        <f t="shared" si="397"/>
        <v>0</v>
      </c>
      <c r="N236" s="63">
        <f t="shared" si="397"/>
        <v>0</v>
      </c>
      <c r="O236" s="63">
        <f t="shared" si="397"/>
        <v>0</v>
      </c>
      <c r="P236" s="63">
        <f t="shared" ref="P236:X244" si="398">IFERROR($E236*VLOOKUP($C236,ALLOCATORS,P$1,FALSE),0)</f>
        <v>0</v>
      </c>
      <c r="Q236" s="63">
        <f t="shared" si="398"/>
        <v>0</v>
      </c>
      <c r="R236" s="63">
        <f t="shared" si="398"/>
        <v>0</v>
      </c>
      <c r="S236" s="63">
        <f t="shared" si="398"/>
        <v>0</v>
      </c>
      <c r="T236" s="63">
        <f t="shared" si="398"/>
        <v>0</v>
      </c>
      <c r="U236" s="63">
        <f t="shared" si="398"/>
        <v>0</v>
      </c>
      <c r="V236" s="63">
        <f t="shared" si="398"/>
        <v>0</v>
      </c>
      <c r="W236" s="63">
        <f t="shared" si="398"/>
        <v>0</v>
      </c>
      <c r="X236" s="63">
        <f t="shared" si="398"/>
        <v>0</v>
      </c>
      <c r="AA236" s="3">
        <f t="shared" ref="AA236:AA245" si="399">IF(ROUND(SUM(F236:X236)-E236,0)=0,0,1)</f>
        <v>0</v>
      </c>
    </row>
    <row r="237" spans="1:27" x14ac:dyDescent="0.25">
      <c r="A237" s="8">
        <f>+A236+1</f>
        <v>184</v>
      </c>
      <c r="B237" s="3" t="str">
        <f t="shared" ref="B237:B244" si="400">B225</f>
        <v xml:space="preserve">    Demand</v>
      </c>
      <c r="C237" s="34" t="s">
        <v>535</v>
      </c>
      <c r="E237" s="63">
        <f>'Class Expense - Elec'!$H$86+'Class Expense - PRP'!$H$86</f>
        <v>1526913.77</v>
      </c>
      <c r="F237" s="63">
        <f t="shared" si="397"/>
        <v>283097.12302156381</v>
      </c>
      <c r="G237" s="63">
        <f t="shared" si="397"/>
        <v>213643.25892976238</v>
      </c>
      <c r="H237" s="63">
        <f t="shared" si="397"/>
        <v>187099.34217501726</v>
      </c>
      <c r="I237" s="63">
        <f t="shared" si="397"/>
        <v>75745.938484669707</v>
      </c>
      <c r="J237" s="63">
        <f t="shared" si="397"/>
        <v>162481.81372795146</v>
      </c>
      <c r="K237" s="63">
        <f t="shared" si="397"/>
        <v>466067.73562333384</v>
      </c>
      <c r="L237" s="63">
        <f t="shared" si="397"/>
        <v>35381.077083177341</v>
      </c>
      <c r="M237" s="63">
        <f t="shared" si="397"/>
        <v>101439.12660653713</v>
      </c>
      <c r="N237" s="63">
        <f t="shared" si="397"/>
        <v>0</v>
      </c>
      <c r="O237" s="63">
        <f t="shared" si="397"/>
        <v>367.13345563813317</v>
      </c>
      <c r="P237" s="63">
        <f t="shared" si="398"/>
        <v>1591.22089234894</v>
      </c>
      <c r="Q237" s="63">
        <f t="shared" si="398"/>
        <v>0</v>
      </c>
      <c r="R237" s="63">
        <f t="shared" si="398"/>
        <v>0</v>
      </c>
      <c r="S237" s="63">
        <f t="shared" si="398"/>
        <v>0</v>
      </c>
      <c r="T237" s="63">
        <f t="shared" si="398"/>
        <v>0</v>
      </c>
      <c r="U237" s="63">
        <f t="shared" si="398"/>
        <v>0</v>
      </c>
      <c r="V237" s="63">
        <f t="shared" si="398"/>
        <v>0</v>
      </c>
      <c r="W237" s="63">
        <f t="shared" si="398"/>
        <v>0</v>
      </c>
      <c r="X237" s="63">
        <f t="shared" si="398"/>
        <v>0</v>
      </c>
      <c r="AA237" s="3">
        <f t="shared" si="399"/>
        <v>0</v>
      </c>
    </row>
    <row r="238" spans="1:27" x14ac:dyDescent="0.25">
      <c r="A238" s="8">
        <f t="shared" ref="A238:A245" si="401">+A237+1</f>
        <v>185</v>
      </c>
      <c r="B238" s="3" t="str">
        <f t="shared" si="400"/>
        <v xml:space="preserve">    Energy</v>
      </c>
      <c r="C238" s="34" t="s">
        <v>369</v>
      </c>
      <c r="E238" s="63">
        <f>'Class Expense - Elec'!$I$86+'Class Expense - PRP'!$I$86</f>
        <v>0</v>
      </c>
      <c r="F238" s="63">
        <f t="shared" si="397"/>
        <v>0</v>
      </c>
      <c r="G238" s="63">
        <f t="shared" si="397"/>
        <v>0</v>
      </c>
      <c r="H238" s="63">
        <f t="shared" si="397"/>
        <v>0</v>
      </c>
      <c r="I238" s="63">
        <f t="shared" si="397"/>
        <v>0</v>
      </c>
      <c r="J238" s="63">
        <f t="shared" si="397"/>
        <v>0</v>
      </c>
      <c r="K238" s="63">
        <f t="shared" si="397"/>
        <v>0</v>
      </c>
      <c r="L238" s="63">
        <f t="shared" si="397"/>
        <v>0</v>
      </c>
      <c r="M238" s="63">
        <f t="shared" si="397"/>
        <v>0</v>
      </c>
      <c r="N238" s="63">
        <f t="shared" si="397"/>
        <v>0</v>
      </c>
      <c r="O238" s="63">
        <f t="shared" si="397"/>
        <v>0</v>
      </c>
      <c r="P238" s="63">
        <f t="shared" si="398"/>
        <v>0</v>
      </c>
      <c r="Q238" s="63">
        <f t="shared" si="398"/>
        <v>0</v>
      </c>
      <c r="R238" s="63">
        <f t="shared" si="398"/>
        <v>0</v>
      </c>
      <c r="S238" s="63">
        <f t="shared" si="398"/>
        <v>0</v>
      </c>
      <c r="T238" s="63">
        <f t="shared" si="398"/>
        <v>0</v>
      </c>
      <c r="U238" s="63">
        <f t="shared" si="398"/>
        <v>0</v>
      </c>
      <c r="V238" s="63">
        <f t="shared" si="398"/>
        <v>0</v>
      </c>
      <c r="W238" s="63">
        <f t="shared" si="398"/>
        <v>0</v>
      </c>
      <c r="X238" s="63">
        <f t="shared" si="398"/>
        <v>0</v>
      </c>
      <c r="AA238" s="3">
        <f t="shared" si="399"/>
        <v>0</v>
      </c>
    </row>
    <row r="239" spans="1:27" x14ac:dyDescent="0.25">
      <c r="A239" s="8">
        <f t="shared" si="401"/>
        <v>186</v>
      </c>
      <c r="B239" s="3" t="str">
        <f t="shared" si="400"/>
        <v xml:space="preserve">    Revenue</v>
      </c>
      <c r="C239" s="34" t="s">
        <v>91</v>
      </c>
      <c r="E239" s="63">
        <f>'Class Expense - Elec'!$J$86+'Class Expense - PRP'!$J$86</f>
        <v>0</v>
      </c>
      <c r="F239" s="63">
        <f t="shared" si="397"/>
        <v>0</v>
      </c>
      <c r="G239" s="63">
        <f t="shared" si="397"/>
        <v>0</v>
      </c>
      <c r="H239" s="63">
        <f t="shared" si="397"/>
        <v>0</v>
      </c>
      <c r="I239" s="63">
        <f t="shared" si="397"/>
        <v>0</v>
      </c>
      <c r="J239" s="63">
        <f t="shared" si="397"/>
        <v>0</v>
      </c>
      <c r="K239" s="63">
        <f t="shared" si="397"/>
        <v>0</v>
      </c>
      <c r="L239" s="63">
        <f t="shared" si="397"/>
        <v>0</v>
      </c>
      <c r="M239" s="63">
        <f t="shared" si="397"/>
        <v>0</v>
      </c>
      <c r="N239" s="63">
        <f t="shared" si="397"/>
        <v>0</v>
      </c>
      <c r="O239" s="63">
        <f t="shared" si="397"/>
        <v>0</v>
      </c>
      <c r="P239" s="63">
        <f t="shared" si="398"/>
        <v>0</v>
      </c>
      <c r="Q239" s="63">
        <f t="shared" si="398"/>
        <v>0</v>
      </c>
      <c r="R239" s="63">
        <f t="shared" si="398"/>
        <v>0</v>
      </c>
      <c r="S239" s="63">
        <f t="shared" si="398"/>
        <v>0</v>
      </c>
      <c r="T239" s="63">
        <f t="shared" si="398"/>
        <v>0</v>
      </c>
      <c r="U239" s="63">
        <f t="shared" si="398"/>
        <v>0</v>
      </c>
      <c r="V239" s="63">
        <f t="shared" si="398"/>
        <v>0</v>
      </c>
      <c r="W239" s="63">
        <f t="shared" si="398"/>
        <v>0</v>
      </c>
      <c r="X239" s="63">
        <f t="shared" si="398"/>
        <v>0</v>
      </c>
      <c r="AA239" s="3">
        <f t="shared" si="399"/>
        <v>0</v>
      </c>
    </row>
    <row r="240" spans="1:27" x14ac:dyDescent="0.25">
      <c r="A240" s="8">
        <f t="shared" si="401"/>
        <v>187</v>
      </c>
      <c r="B240" s="3" t="str">
        <f t="shared" si="400"/>
        <v xml:space="preserve">    Lights</v>
      </c>
      <c r="C240" s="34" t="s">
        <v>577</v>
      </c>
      <c r="E240" s="63">
        <f>'Class Expense - Elec'!$K$86+'Class Expense - PRP'!$K$86</f>
        <v>0</v>
      </c>
      <c r="F240" s="63">
        <f t="shared" si="397"/>
        <v>0</v>
      </c>
      <c r="G240" s="63">
        <f t="shared" si="397"/>
        <v>0</v>
      </c>
      <c r="H240" s="63">
        <f t="shared" si="397"/>
        <v>0</v>
      </c>
      <c r="I240" s="63">
        <f t="shared" si="397"/>
        <v>0</v>
      </c>
      <c r="J240" s="63">
        <f t="shared" si="397"/>
        <v>0</v>
      </c>
      <c r="K240" s="63">
        <f t="shared" si="397"/>
        <v>0</v>
      </c>
      <c r="L240" s="63">
        <f t="shared" si="397"/>
        <v>0</v>
      </c>
      <c r="M240" s="63">
        <f t="shared" si="397"/>
        <v>0</v>
      </c>
      <c r="N240" s="63">
        <f t="shared" si="397"/>
        <v>0</v>
      </c>
      <c r="O240" s="63">
        <f t="shared" si="397"/>
        <v>0</v>
      </c>
      <c r="P240" s="63">
        <f t="shared" si="398"/>
        <v>0</v>
      </c>
      <c r="Q240" s="63">
        <f t="shared" si="398"/>
        <v>0</v>
      </c>
      <c r="R240" s="63">
        <f t="shared" si="398"/>
        <v>0</v>
      </c>
      <c r="S240" s="63">
        <f t="shared" si="398"/>
        <v>0</v>
      </c>
      <c r="T240" s="63">
        <f t="shared" si="398"/>
        <v>0</v>
      </c>
      <c r="U240" s="63">
        <f t="shared" si="398"/>
        <v>0</v>
      </c>
      <c r="V240" s="63">
        <f t="shared" si="398"/>
        <v>0</v>
      </c>
      <c r="W240" s="63">
        <f t="shared" si="398"/>
        <v>0</v>
      </c>
      <c r="X240" s="63">
        <f t="shared" si="398"/>
        <v>0</v>
      </c>
      <c r="AA240" s="3">
        <f t="shared" si="399"/>
        <v>0</v>
      </c>
    </row>
    <row r="241" spans="1:27" x14ac:dyDescent="0.25">
      <c r="A241" s="8">
        <f t="shared" si="401"/>
        <v>188</v>
      </c>
      <c r="B241" s="3" t="str">
        <f t="shared" si="400"/>
        <v xml:space="preserve">    na</v>
      </c>
      <c r="C241" s="34" t="s">
        <v>373</v>
      </c>
      <c r="E241" s="63">
        <f>'Class Expense - Elec'!$L$86+'Class Expense - PRP'!$L$86</f>
        <v>0</v>
      </c>
      <c r="F241" s="63">
        <f t="shared" si="397"/>
        <v>0</v>
      </c>
      <c r="G241" s="63">
        <f t="shared" si="397"/>
        <v>0</v>
      </c>
      <c r="H241" s="63">
        <f t="shared" si="397"/>
        <v>0</v>
      </c>
      <c r="I241" s="63">
        <f t="shared" si="397"/>
        <v>0</v>
      </c>
      <c r="J241" s="63">
        <f t="shared" si="397"/>
        <v>0</v>
      </c>
      <c r="K241" s="63">
        <f t="shared" si="397"/>
        <v>0</v>
      </c>
      <c r="L241" s="63">
        <f t="shared" si="397"/>
        <v>0</v>
      </c>
      <c r="M241" s="63">
        <f t="shared" si="397"/>
        <v>0</v>
      </c>
      <c r="N241" s="63">
        <f t="shared" si="397"/>
        <v>0</v>
      </c>
      <c r="O241" s="63">
        <f t="shared" si="397"/>
        <v>0</v>
      </c>
      <c r="P241" s="63">
        <f t="shared" si="398"/>
        <v>0</v>
      </c>
      <c r="Q241" s="63">
        <f t="shared" si="398"/>
        <v>0</v>
      </c>
      <c r="R241" s="63">
        <f t="shared" si="398"/>
        <v>0</v>
      </c>
      <c r="S241" s="63">
        <f t="shared" si="398"/>
        <v>0</v>
      </c>
      <c r="T241" s="63">
        <f t="shared" si="398"/>
        <v>0</v>
      </c>
      <c r="U241" s="63">
        <f t="shared" si="398"/>
        <v>0</v>
      </c>
      <c r="V241" s="63">
        <f t="shared" si="398"/>
        <v>0</v>
      </c>
      <c r="W241" s="63">
        <f t="shared" si="398"/>
        <v>0</v>
      </c>
      <c r="X241" s="63">
        <f t="shared" si="398"/>
        <v>0</v>
      </c>
      <c r="AA241" s="3">
        <f t="shared" si="399"/>
        <v>0</v>
      </c>
    </row>
    <row r="242" spans="1:27" x14ac:dyDescent="0.25">
      <c r="A242" s="8">
        <f t="shared" si="401"/>
        <v>189</v>
      </c>
      <c r="B242" s="3" t="str">
        <f t="shared" si="400"/>
        <v xml:space="preserve">    na</v>
      </c>
      <c r="C242" s="34" t="s">
        <v>373</v>
      </c>
      <c r="E242" s="63">
        <f>'Class Expense - Elec'!$M$86+'Class Expense - PRP'!$M$86</f>
        <v>0</v>
      </c>
      <c r="F242" s="63">
        <f t="shared" si="397"/>
        <v>0</v>
      </c>
      <c r="G242" s="63">
        <f t="shared" si="397"/>
        <v>0</v>
      </c>
      <c r="H242" s="63">
        <f t="shared" si="397"/>
        <v>0</v>
      </c>
      <c r="I242" s="63">
        <f t="shared" si="397"/>
        <v>0</v>
      </c>
      <c r="J242" s="63">
        <f t="shared" si="397"/>
        <v>0</v>
      </c>
      <c r="K242" s="63">
        <f t="shared" si="397"/>
        <v>0</v>
      </c>
      <c r="L242" s="63">
        <f t="shared" si="397"/>
        <v>0</v>
      </c>
      <c r="M242" s="63">
        <f t="shared" si="397"/>
        <v>0</v>
      </c>
      <c r="N242" s="63">
        <f t="shared" si="397"/>
        <v>0</v>
      </c>
      <c r="O242" s="63">
        <f t="shared" si="397"/>
        <v>0</v>
      </c>
      <c r="P242" s="63">
        <f t="shared" si="398"/>
        <v>0</v>
      </c>
      <c r="Q242" s="63">
        <f t="shared" si="398"/>
        <v>0</v>
      </c>
      <c r="R242" s="63">
        <f t="shared" si="398"/>
        <v>0</v>
      </c>
      <c r="S242" s="63">
        <f t="shared" si="398"/>
        <v>0</v>
      </c>
      <c r="T242" s="63">
        <f t="shared" si="398"/>
        <v>0</v>
      </c>
      <c r="U242" s="63">
        <f t="shared" si="398"/>
        <v>0</v>
      </c>
      <c r="V242" s="63">
        <f t="shared" si="398"/>
        <v>0</v>
      </c>
      <c r="W242" s="63">
        <f t="shared" si="398"/>
        <v>0</v>
      </c>
      <c r="X242" s="63">
        <f t="shared" si="398"/>
        <v>0</v>
      </c>
      <c r="AA242" s="3">
        <f t="shared" si="399"/>
        <v>0</v>
      </c>
    </row>
    <row r="243" spans="1:27" x14ac:dyDescent="0.25">
      <c r="A243" s="8">
        <f t="shared" si="401"/>
        <v>190</v>
      </c>
      <c r="B243" s="3" t="str">
        <f t="shared" si="400"/>
        <v xml:space="preserve">    na</v>
      </c>
      <c r="C243" s="34" t="s">
        <v>373</v>
      </c>
      <c r="E243" s="63">
        <f>'Class Expense - Elec'!$N$86+'Class Expense - PRP'!$N$86</f>
        <v>0</v>
      </c>
      <c r="F243" s="63">
        <f t="shared" si="397"/>
        <v>0</v>
      </c>
      <c r="G243" s="63">
        <f t="shared" si="397"/>
        <v>0</v>
      </c>
      <c r="H243" s="63">
        <f t="shared" si="397"/>
        <v>0</v>
      </c>
      <c r="I243" s="63">
        <f t="shared" si="397"/>
        <v>0</v>
      </c>
      <c r="J243" s="63">
        <f t="shared" si="397"/>
        <v>0</v>
      </c>
      <c r="K243" s="63">
        <f t="shared" si="397"/>
        <v>0</v>
      </c>
      <c r="L243" s="63">
        <f t="shared" si="397"/>
        <v>0</v>
      </c>
      <c r="M243" s="63">
        <f t="shared" si="397"/>
        <v>0</v>
      </c>
      <c r="N243" s="63">
        <f t="shared" si="397"/>
        <v>0</v>
      </c>
      <c r="O243" s="63">
        <f t="shared" si="397"/>
        <v>0</v>
      </c>
      <c r="P243" s="63">
        <f t="shared" si="398"/>
        <v>0</v>
      </c>
      <c r="Q243" s="63">
        <f t="shared" si="398"/>
        <v>0</v>
      </c>
      <c r="R243" s="63">
        <f t="shared" si="398"/>
        <v>0</v>
      </c>
      <c r="S243" s="63">
        <f t="shared" si="398"/>
        <v>0</v>
      </c>
      <c r="T243" s="63">
        <f t="shared" si="398"/>
        <v>0</v>
      </c>
      <c r="U243" s="63">
        <f t="shared" si="398"/>
        <v>0</v>
      </c>
      <c r="V243" s="63">
        <f t="shared" si="398"/>
        <v>0</v>
      </c>
      <c r="W243" s="63">
        <f t="shared" si="398"/>
        <v>0</v>
      </c>
      <c r="X243" s="63">
        <f t="shared" si="398"/>
        <v>0</v>
      </c>
      <c r="AA243" s="3">
        <f t="shared" si="399"/>
        <v>0</v>
      </c>
    </row>
    <row r="244" spans="1:27" x14ac:dyDescent="0.25">
      <c r="A244" s="8">
        <f t="shared" si="401"/>
        <v>191</v>
      </c>
      <c r="B244" s="3" t="str">
        <f t="shared" si="400"/>
        <v xml:space="preserve">    na</v>
      </c>
      <c r="C244" s="34" t="s">
        <v>373</v>
      </c>
      <c r="E244" s="69">
        <f>'Class Expense - Elec'!$O$86+'Class Expense - PRP'!$O$86</f>
        <v>0</v>
      </c>
      <c r="F244" s="69">
        <f t="shared" si="397"/>
        <v>0</v>
      </c>
      <c r="G244" s="69">
        <f t="shared" si="397"/>
        <v>0</v>
      </c>
      <c r="H244" s="69">
        <f t="shared" si="397"/>
        <v>0</v>
      </c>
      <c r="I244" s="69">
        <f t="shared" si="397"/>
        <v>0</v>
      </c>
      <c r="J244" s="69">
        <f t="shared" si="397"/>
        <v>0</v>
      </c>
      <c r="K244" s="69">
        <f t="shared" si="397"/>
        <v>0</v>
      </c>
      <c r="L244" s="69">
        <f t="shared" si="397"/>
        <v>0</v>
      </c>
      <c r="M244" s="69">
        <f t="shared" si="397"/>
        <v>0</v>
      </c>
      <c r="N244" s="69">
        <f t="shared" si="397"/>
        <v>0</v>
      </c>
      <c r="O244" s="69">
        <f t="shared" si="397"/>
        <v>0</v>
      </c>
      <c r="P244" s="69">
        <f t="shared" si="398"/>
        <v>0</v>
      </c>
      <c r="Q244" s="69">
        <f t="shared" si="398"/>
        <v>0</v>
      </c>
      <c r="R244" s="69">
        <f t="shared" si="398"/>
        <v>0</v>
      </c>
      <c r="S244" s="69">
        <f t="shared" si="398"/>
        <v>0</v>
      </c>
      <c r="T244" s="69">
        <f t="shared" si="398"/>
        <v>0</v>
      </c>
      <c r="U244" s="69">
        <f t="shared" si="398"/>
        <v>0</v>
      </c>
      <c r="V244" s="69">
        <f t="shared" si="398"/>
        <v>0</v>
      </c>
      <c r="W244" s="69">
        <f t="shared" si="398"/>
        <v>0</v>
      </c>
      <c r="X244" s="69">
        <f t="shared" si="398"/>
        <v>0</v>
      </c>
      <c r="AA244" s="3">
        <f t="shared" si="399"/>
        <v>0</v>
      </c>
    </row>
    <row r="245" spans="1:27" x14ac:dyDescent="0.25">
      <c r="A245" s="8">
        <f t="shared" si="401"/>
        <v>192</v>
      </c>
      <c r="E245" s="63">
        <f>SUM(E236:E244)</f>
        <v>1526913.77</v>
      </c>
      <c r="F245" s="63">
        <f t="shared" ref="F245" si="402">SUM(F236:F244)</f>
        <v>283097.12302156381</v>
      </c>
      <c r="G245" s="63">
        <f t="shared" ref="G245" si="403">SUM(G236:G244)</f>
        <v>213643.25892976238</v>
      </c>
      <c r="H245" s="63">
        <f t="shared" ref="H245" si="404">SUM(H236:H244)</f>
        <v>187099.34217501726</v>
      </c>
      <c r="I245" s="63">
        <f t="shared" ref="I245" si="405">SUM(I236:I244)</f>
        <v>75745.938484669707</v>
      </c>
      <c r="J245" s="63">
        <f t="shared" ref="J245" si="406">SUM(J236:J244)</f>
        <v>162481.81372795146</v>
      </c>
      <c r="K245" s="63">
        <f t="shared" ref="K245" si="407">SUM(K236:K244)</f>
        <v>466067.73562333384</v>
      </c>
      <c r="L245" s="63">
        <f t="shared" ref="L245" si="408">SUM(L236:L244)</f>
        <v>35381.077083177341</v>
      </c>
      <c r="M245" s="63">
        <f t="shared" ref="M245" si="409">SUM(M236:M244)</f>
        <v>101439.12660653713</v>
      </c>
      <c r="N245" s="63">
        <f t="shared" ref="N245" si="410">SUM(N236:N244)</f>
        <v>0</v>
      </c>
      <c r="O245" s="63">
        <f t="shared" ref="O245" si="411">SUM(O236:O244)</f>
        <v>367.13345563813317</v>
      </c>
      <c r="P245" s="63">
        <f t="shared" ref="P245" si="412">SUM(P236:P244)</f>
        <v>1591.22089234894</v>
      </c>
      <c r="Q245" s="63">
        <f t="shared" ref="Q245" si="413">SUM(Q236:Q244)</f>
        <v>0</v>
      </c>
      <c r="R245" s="63">
        <f t="shared" ref="R245" si="414">SUM(R236:R244)</f>
        <v>0</v>
      </c>
      <c r="S245" s="63">
        <f t="shared" ref="S245" si="415">SUM(S236:S244)</f>
        <v>0</v>
      </c>
      <c r="T245" s="63">
        <f t="shared" ref="T245" si="416">SUM(T236:T244)</f>
        <v>0</v>
      </c>
      <c r="U245" s="63">
        <f t="shared" ref="U245" si="417">SUM(U236:U244)</f>
        <v>0</v>
      </c>
      <c r="V245" s="63">
        <f t="shared" ref="V245" si="418">SUM(V236:V244)</f>
        <v>0</v>
      </c>
      <c r="W245" s="63">
        <f t="shared" ref="W245" si="419">SUM(W236:W244)</f>
        <v>0</v>
      </c>
      <c r="X245" s="63">
        <f t="shared" ref="X245" si="420">SUM(X236:X244)</f>
        <v>0</v>
      </c>
      <c r="AA245" s="3">
        <f t="shared" si="399"/>
        <v>0</v>
      </c>
    </row>
    <row r="247" spans="1:27" x14ac:dyDescent="0.25">
      <c r="B247" s="3" t="s">
        <v>452</v>
      </c>
    </row>
    <row r="248" spans="1:27" x14ac:dyDescent="0.25">
      <c r="A248" s="8">
        <f>A245+1</f>
        <v>193</v>
      </c>
      <c r="B248" s="3" t="str">
        <f>B236</f>
        <v xml:space="preserve">    Consumer</v>
      </c>
      <c r="C248" s="34" t="s">
        <v>373</v>
      </c>
      <c r="E248" s="63">
        <f>'Class Expense - Elec'!$G$87+'Class Expense - PRP'!$G$87</f>
        <v>794928.55486717355</v>
      </c>
      <c r="F248" s="63">
        <f t="shared" ref="F248:O256" si="421">IFERROR($E248*VLOOKUP($C248,ALLOCATORS,F$1,FALSE),0)</f>
        <v>607416.89743281761</v>
      </c>
      <c r="G248" s="63">
        <f t="shared" si="421"/>
        <v>72984.817299937175</v>
      </c>
      <c r="H248" s="63">
        <f t="shared" si="421"/>
        <v>110423.5316002318</v>
      </c>
      <c r="I248" s="63">
        <f t="shared" si="421"/>
        <v>1669.9511476342129</v>
      </c>
      <c r="J248" s="63">
        <f t="shared" si="421"/>
        <v>206.75585637375968</v>
      </c>
      <c r="K248" s="63">
        <f t="shared" si="421"/>
        <v>111.33007650894751</v>
      </c>
      <c r="L248" s="63">
        <f t="shared" si="421"/>
        <v>15.904296644135361</v>
      </c>
      <c r="M248" s="63">
        <f t="shared" si="421"/>
        <v>174.94726308548894</v>
      </c>
      <c r="N248" s="63">
        <f t="shared" si="421"/>
        <v>15.904296644135361</v>
      </c>
      <c r="O248" s="63">
        <f t="shared" si="421"/>
        <v>174.94726308548894</v>
      </c>
      <c r="P248" s="63">
        <f t="shared" ref="P248:X256" si="422">IFERROR($E248*VLOOKUP($C248,ALLOCATORS,P$1,FALSE),0)</f>
        <v>1733.5683342107541</v>
      </c>
      <c r="Q248" s="63">
        <f t="shared" si="422"/>
        <v>0</v>
      </c>
      <c r="R248" s="63">
        <f t="shared" si="422"/>
        <v>0</v>
      </c>
      <c r="S248" s="63">
        <f t="shared" si="422"/>
        <v>0</v>
      </c>
      <c r="T248" s="63">
        <f t="shared" si="422"/>
        <v>0</v>
      </c>
      <c r="U248" s="63">
        <f t="shared" si="422"/>
        <v>0</v>
      </c>
      <c r="V248" s="63">
        <f t="shared" si="422"/>
        <v>0</v>
      </c>
      <c r="W248" s="63">
        <f t="shared" si="422"/>
        <v>0</v>
      </c>
      <c r="X248" s="63">
        <f t="shared" si="422"/>
        <v>0</v>
      </c>
      <c r="AA248" s="3">
        <f t="shared" ref="AA248:AA257" si="423">IF(ROUND(SUM(F248:X248)-E248,0)=0,0,1)</f>
        <v>0</v>
      </c>
    </row>
    <row r="249" spans="1:27" x14ac:dyDescent="0.25">
      <c r="A249" s="8">
        <f>+A248+1</f>
        <v>194</v>
      </c>
      <c r="B249" s="3" t="str">
        <f t="shared" ref="B249:B256" si="424">B237</f>
        <v xml:space="preserve">    Demand</v>
      </c>
      <c r="C249" s="34" t="s">
        <v>535</v>
      </c>
      <c r="E249" s="63">
        <f>'Class Expense - Elec'!$H$87+'Class Expense - PRP'!$H$87</f>
        <v>2313348.0851328266</v>
      </c>
      <c r="F249" s="63">
        <f t="shared" si="421"/>
        <v>428905.81008287513</v>
      </c>
      <c r="G249" s="63">
        <f t="shared" si="421"/>
        <v>323679.85256083088</v>
      </c>
      <c r="H249" s="63">
        <f t="shared" si="421"/>
        <v>283464.53706432134</v>
      </c>
      <c r="I249" s="63">
        <f t="shared" si="421"/>
        <v>114758.75402584099</v>
      </c>
      <c r="J249" s="63">
        <f t="shared" si="421"/>
        <v>246167.79286525468</v>
      </c>
      <c r="K249" s="63">
        <f t="shared" si="421"/>
        <v>706115.12249734427</v>
      </c>
      <c r="L249" s="63">
        <f t="shared" si="421"/>
        <v>53604.040076411933</v>
      </c>
      <c r="M249" s="63">
        <f t="shared" si="421"/>
        <v>153685.17456803014</v>
      </c>
      <c r="N249" s="63">
        <f t="shared" si="421"/>
        <v>0</v>
      </c>
      <c r="O249" s="63">
        <f t="shared" si="421"/>
        <v>556.22491150150074</v>
      </c>
      <c r="P249" s="63">
        <f t="shared" si="422"/>
        <v>2410.7764804156345</v>
      </c>
      <c r="Q249" s="63">
        <f t="shared" si="422"/>
        <v>0</v>
      </c>
      <c r="R249" s="63">
        <f t="shared" si="422"/>
        <v>0</v>
      </c>
      <c r="S249" s="63">
        <f t="shared" si="422"/>
        <v>0</v>
      </c>
      <c r="T249" s="63">
        <f t="shared" si="422"/>
        <v>0</v>
      </c>
      <c r="U249" s="63">
        <f t="shared" si="422"/>
        <v>0</v>
      </c>
      <c r="V249" s="63">
        <f t="shared" si="422"/>
        <v>0</v>
      </c>
      <c r="W249" s="63">
        <f t="shared" si="422"/>
        <v>0</v>
      </c>
      <c r="X249" s="63">
        <f t="shared" si="422"/>
        <v>0</v>
      </c>
      <c r="AA249" s="3">
        <f t="shared" si="423"/>
        <v>0</v>
      </c>
    </row>
    <row r="250" spans="1:27" x14ac:dyDescent="0.25">
      <c r="A250" s="8">
        <f t="shared" ref="A250:A257" si="425">+A249+1</f>
        <v>195</v>
      </c>
      <c r="B250" s="3" t="str">
        <f t="shared" si="424"/>
        <v xml:space="preserve">    Energy</v>
      </c>
      <c r="C250" s="34" t="s">
        <v>369</v>
      </c>
      <c r="E250" s="63">
        <f>'Class Expense - Elec'!$I$87+'Class Expense - PRP'!$I$87</f>
        <v>0</v>
      </c>
      <c r="F250" s="63">
        <f t="shared" si="421"/>
        <v>0</v>
      </c>
      <c r="G250" s="63">
        <f t="shared" si="421"/>
        <v>0</v>
      </c>
      <c r="H250" s="63">
        <f t="shared" si="421"/>
        <v>0</v>
      </c>
      <c r="I250" s="63">
        <f t="shared" si="421"/>
        <v>0</v>
      </c>
      <c r="J250" s="63">
        <f t="shared" si="421"/>
        <v>0</v>
      </c>
      <c r="K250" s="63">
        <f t="shared" si="421"/>
        <v>0</v>
      </c>
      <c r="L250" s="63">
        <f t="shared" si="421"/>
        <v>0</v>
      </c>
      <c r="M250" s="63">
        <f t="shared" si="421"/>
        <v>0</v>
      </c>
      <c r="N250" s="63">
        <f t="shared" si="421"/>
        <v>0</v>
      </c>
      <c r="O250" s="63">
        <f t="shared" si="421"/>
        <v>0</v>
      </c>
      <c r="P250" s="63">
        <f t="shared" si="422"/>
        <v>0</v>
      </c>
      <c r="Q250" s="63">
        <f t="shared" si="422"/>
        <v>0</v>
      </c>
      <c r="R250" s="63">
        <f t="shared" si="422"/>
        <v>0</v>
      </c>
      <c r="S250" s="63">
        <f t="shared" si="422"/>
        <v>0</v>
      </c>
      <c r="T250" s="63">
        <f t="shared" si="422"/>
        <v>0</v>
      </c>
      <c r="U250" s="63">
        <f t="shared" si="422"/>
        <v>0</v>
      </c>
      <c r="V250" s="63">
        <f t="shared" si="422"/>
        <v>0</v>
      </c>
      <c r="W250" s="63">
        <f t="shared" si="422"/>
        <v>0</v>
      </c>
      <c r="X250" s="63">
        <f t="shared" si="422"/>
        <v>0</v>
      </c>
      <c r="AA250" s="3">
        <f t="shared" si="423"/>
        <v>0</v>
      </c>
    </row>
    <row r="251" spans="1:27" x14ac:dyDescent="0.25">
      <c r="A251" s="8">
        <f t="shared" si="425"/>
        <v>196</v>
      </c>
      <c r="B251" s="3" t="str">
        <f t="shared" si="424"/>
        <v xml:space="preserve">    Revenue</v>
      </c>
      <c r="C251" s="34" t="s">
        <v>91</v>
      </c>
      <c r="E251" s="63">
        <f>'Class Expense - Elec'!$J$87+'Class Expense - PRP'!$J$87</f>
        <v>0</v>
      </c>
      <c r="F251" s="63">
        <f t="shared" si="421"/>
        <v>0</v>
      </c>
      <c r="G251" s="63">
        <f t="shared" si="421"/>
        <v>0</v>
      </c>
      <c r="H251" s="63">
        <f t="shared" si="421"/>
        <v>0</v>
      </c>
      <c r="I251" s="63">
        <f t="shared" si="421"/>
        <v>0</v>
      </c>
      <c r="J251" s="63">
        <f t="shared" si="421"/>
        <v>0</v>
      </c>
      <c r="K251" s="63">
        <f t="shared" si="421"/>
        <v>0</v>
      </c>
      <c r="L251" s="63">
        <f t="shared" si="421"/>
        <v>0</v>
      </c>
      <c r="M251" s="63">
        <f t="shared" si="421"/>
        <v>0</v>
      </c>
      <c r="N251" s="63">
        <f t="shared" si="421"/>
        <v>0</v>
      </c>
      <c r="O251" s="63">
        <f t="shared" si="421"/>
        <v>0</v>
      </c>
      <c r="P251" s="63">
        <f t="shared" si="422"/>
        <v>0</v>
      </c>
      <c r="Q251" s="63">
        <f t="shared" si="422"/>
        <v>0</v>
      </c>
      <c r="R251" s="63">
        <f t="shared" si="422"/>
        <v>0</v>
      </c>
      <c r="S251" s="63">
        <f t="shared" si="422"/>
        <v>0</v>
      </c>
      <c r="T251" s="63">
        <f t="shared" si="422"/>
        <v>0</v>
      </c>
      <c r="U251" s="63">
        <f t="shared" si="422"/>
        <v>0</v>
      </c>
      <c r="V251" s="63">
        <f t="shared" si="422"/>
        <v>0</v>
      </c>
      <c r="W251" s="63">
        <f t="shared" si="422"/>
        <v>0</v>
      </c>
      <c r="X251" s="63">
        <f t="shared" si="422"/>
        <v>0</v>
      </c>
      <c r="AA251" s="3">
        <f t="shared" si="423"/>
        <v>0</v>
      </c>
    </row>
    <row r="252" spans="1:27" x14ac:dyDescent="0.25">
      <c r="A252" s="8">
        <f t="shared" si="425"/>
        <v>197</v>
      </c>
      <c r="B252" s="3" t="str">
        <f t="shared" si="424"/>
        <v xml:space="preserve">    Lights</v>
      </c>
      <c r="C252" s="34" t="s">
        <v>577</v>
      </c>
      <c r="E252" s="63">
        <f>'Class Expense - Elec'!$K$87+'Class Expense - PRP'!$K$87</f>
        <v>0</v>
      </c>
      <c r="F252" s="63">
        <f t="shared" si="421"/>
        <v>0</v>
      </c>
      <c r="G252" s="63">
        <f t="shared" si="421"/>
        <v>0</v>
      </c>
      <c r="H252" s="63">
        <f t="shared" si="421"/>
        <v>0</v>
      </c>
      <c r="I252" s="63">
        <f t="shared" si="421"/>
        <v>0</v>
      </c>
      <c r="J252" s="63">
        <f t="shared" si="421"/>
        <v>0</v>
      </c>
      <c r="K252" s="63">
        <f t="shared" si="421"/>
        <v>0</v>
      </c>
      <c r="L252" s="63">
        <f t="shared" si="421"/>
        <v>0</v>
      </c>
      <c r="M252" s="63">
        <f t="shared" si="421"/>
        <v>0</v>
      </c>
      <c r="N252" s="63">
        <f t="shared" si="421"/>
        <v>0</v>
      </c>
      <c r="O252" s="63">
        <f t="shared" si="421"/>
        <v>0</v>
      </c>
      <c r="P252" s="63">
        <f t="shared" si="422"/>
        <v>0</v>
      </c>
      <c r="Q252" s="63">
        <f t="shared" si="422"/>
        <v>0</v>
      </c>
      <c r="R252" s="63">
        <f t="shared" si="422"/>
        <v>0</v>
      </c>
      <c r="S252" s="63">
        <f t="shared" si="422"/>
        <v>0</v>
      </c>
      <c r="T252" s="63">
        <f t="shared" si="422"/>
        <v>0</v>
      </c>
      <c r="U252" s="63">
        <f t="shared" si="422"/>
        <v>0</v>
      </c>
      <c r="V252" s="63">
        <f t="shared" si="422"/>
        <v>0</v>
      </c>
      <c r="W252" s="63">
        <f t="shared" si="422"/>
        <v>0</v>
      </c>
      <c r="X252" s="63">
        <f t="shared" si="422"/>
        <v>0</v>
      </c>
      <c r="AA252" s="3">
        <f t="shared" si="423"/>
        <v>0</v>
      </c>
    </row>
    <row r="253" spans="1:27" x14ac:dyDescent="0.25">
      <c r="A253" s="8">
        <f t="shared" si="425"/>
        <v>198</v>
      </c>
      <c r="B253" s="3" t="str">
        <f t="shared" si="424"/>
        <v xml:space="preserve">    na</v>
      </c>
      <c r="C253" s="34" t="s">
        <v>373</v>
      </c>
      <c r="E253" s="63">
        <f>'Class Expense - Elec'!$L$87+'Class Expense - PRP'!$L$87</f>
        <v>0</v>
      </c>
      <c r="F253" s="63">
        <f t="shared" si="421"/>
        <v>0</v>
      </c>
      <c r="G253" s="63">
        <f t="shared" si="421"/>
        <v>0</v>
      </c>
      <c r="H253" s="63">
        <f t="shared" si="421"/>
        <v>0</v>
      </c>
      <c r="I253" s="63">
        <f t="shared" si="421"/>
        <v>0</v>
      </c>
      <c r="J253" s="63">
        <f t="shared" si="421"/>
        <v>0</v>
      </c>
      <c r="K253" s="63">
        <f t="shared" si="421"/>
        <v>0</v>
      </c>
      <c r="L253" s="63">
        <f t="shared" si="421"/>
        <v>0</v>
      </c>
      <c r="M253" s="63">
        <f t="shared" si="421"/>
        <v>0</v>
      </c>
      <c r="N253" s="63">
        <f t="shared" si="421"/>
        <v>0</v>
      </c>
      <c r="O253" s="63">
        <f t="shared" si="421"/>
        <v>0</v>
      </c>
      <c r="P253" s="63">
        <f t="shared" si="422"/>
        <v>0</v>
      </c>
      <c r="Q253" s="63">
        <f t="shared" si="422"/>
        <v>0</v>
      </c>
      <c r="R253" s="63">
        <f t="shared" si="422"/>
        <v>0</v>
      </c>
      <c r="S253" s="63">
        <f t="shared" si="422"/>
        <v>0</v>
      </c>
      <c r="T253" s="63">
        <f t="shared" si="422"/>
        <v>0</v>
      </c>
      <c r="U253" s="63">
        <f t="shared" si="422"/>
        <v>0</v>
      </c>
      <c r="V253" s="63">
        <f t="shared" si="422"/>
        <v>0</v>
      </c>
      <c r="W253" s="63">
        <f t="shared" si="422"/>
        <v>0</v>
      </c>
      <c r="X253" s="63">
        <f t="shared" si="422"/>
        <v>0</v>
      </c>
      <c r="AA253" s="3">
        <f t="shared" si="423"/>
        <v>0</v>
      </c>
    </row>
    <row r="254" spans="1:27" x14ac:dyDescent="0.25">
      <c r="A254" s="8">
        <f t="shared" si="425"/>
        <v>199</v>
      </c>
      <c r="B254" s="3" t="str">
        <f t="shared" si="424"/>
        <v xml:space="preserve">    na</v>
      </c>
      <c r="C254" s="34" t="s">
        <v>373</v>
      </c>
      <c r="E254" s="63">
        <f>'Class Expense - Elec'!$M$87+'Class Expense - PRP'!$M$87</f>
        <v>0</v>
      </c>
      <c r="F254" s="63">
        <f t="shared" si="421"/>
        <v>0</v>
      </c>
      <c r="G254" s="63">
        <f t="shared" si="421"/>
        <v>0</v>
      </c>
      <c r="H254" s="63">
        <f t="shared" si="421"/>
        <v>0</v>
      </c>
      <c r="I254" s="63">
        <f t="shared" si="421"/>
        <v>0</v>
      </c>
      <c r="J254" s="63">
        <f t="shared" si="421"/>
        <v>0</v>
      </c>
      <c r="K254" s="63">
        <f t="shared" si="421"/>
        <v>0</v>
      </c>
      <c r="L254" s="63">
        <f t="shared" si="421"/>
        <v>0</v>
      </c>
      <c r="M254" s="63">
        <f t="shared" si="421"/>
        <v>0</v>
      </c>
      <c r="N254" s="63">
        <f t="shared" si="421"/>
        <v>0</v>
      </c>
      <c r="O254" s="63">
        <f t="shared" si="421"/>
        <v>0</v>
      </c>
      <c r="P254" s="63">
        <f t="shared" si="422"/>
        <v>0</v>
      </c>
      <c r="Q254" s="63">
        <f t="shared" si="422"/>
        <v>0</v>
      </c>
      <c r="R254" s="63">
        <f t="shared" si="422"/>
        <v>0</v>
      </c>
      <c r="S254" s="63">
        <f t="shared" si="422"/>
        <v>0</v>
      </c>
      <c r="T254" s="63">
        <f t="shared" si="422"/>
        <v>0</v>
      </c>
      <c r="U254" s="63">
        <f t="shared" si="422"/>
        <v>0</v>
      </c>
      <c r="V254" s="63">
        <f t="shared" si="422"/>
        <v>0</v>
      </c>
      <c r="W254" s="63">
        <f t="shared" si="422"/>
        <v>0</v>
      </c>
      <c r="X254" s="63">
        <f t="shared" si="422"/>
        <v>0</v>
      </c>
      <c r="AA254" s="3">
        <f t="shared" si="423"/>
        <v>0</v>
      </c>
    </row>
    <row r="255" spans="1:27" x14ac:dyDescent="0.25">
      <c r="A255" s="8">
        <f t="shared" si="425"/>
        <v>200</v>
      </c>
      <c r="B255" s="3" t="str">
        <f t="shared" si="424"/>
        <v xml:space="preserve">    na</v>
      </c>
      <c r="C255" s="34" t="s">
        <v>373</v>
      </c>
      <c r="E255" s="63">
        <f>'Class Expense - Elec'!$N$87+'Class Expense - PRP'!$N$87</f>
        <v>0</v>
      </c>
      <c r="F255" s="63">
        <f t="shared" si="421"/>
        <v>0</v>
      </c>
      <c r="G255" s="63">
        <f t="shared" si="421"/>
        <v>0</v>
      </c>
      <c r="H255" s="63">
        <f t="shared" si="421"/>
        <v>0</v>
      </c>
      <c r="I255" s="63">
        <f t="shared" si="421"/>
        <v>0</v>
      </c>
      <c r="J255" s="63">
        <f t="shared" si="421"/>
        <v>0</v>
      </c>
      <c r="K255" s="63">
        <f t="shared" si="421"/>
        <v>0</v>
      </c>
      <c r="L255" s="63">
        <f t="shared" si="421"/>
        <v>0</v>
      </c>
      <c r="M255" s="63">
        <f t="shared" si="421"/>
        <v>0</v>
      </c>
      <c r="N255" s="63">
        <f t="shared" si="421"/>
        <v>0</v>
      </c>
      <c r="O255" s="63">
        <f t="shared" si="421"/>
        <v>0</v>
      </c>
      <c r="P255" s="63">
        <f t="shared" si="422"/>
        <v>0</v>
      </c>
      <c r="Q255" s="63">
        <f t="shared" si="422"/>
        <v>0</v>
      </c>
      <c r="R255" s="63">
        <f t="shared" si="422"/>
        <v>0</v>
      </c>
      <c r="S255" s="63">
        <f t="shared" si="422"/>
        <v>0</v>
      </c>
      <c r="T255" s="63">
        <f t="shared" si="422"/>
        <v>0</v>
      </c>
      <c r="U255" s="63">
        <f t="shared" si="422"/>
        <v>0</v>
      </c>
      <c r="V255" s="63">
        <f t="shared" si="422"/>
        <v>0</v>
      </c>
      <c r="W255" s="63">
        <f t="shared" si="422"/>
        <v>0</v>
      </c>
      <c r="X255" s="63">
        <f t="shared" si="422"/>
        <v>0</v>
      </c>
      <c r="AA255" s="3">
        <f t="shared" si="423"/>
        <v>0</v>
      </c>
    </row>
    <row r="256" spans="1:27" x14ac:dyDescent="0.25">
      <c r="A256" s="8">
        <f t="shared" si="425"/>
        <v>201</v>
      </c>
      <c r="B256" s="3" t="str">
        <f t="shared" si="424"/>
        <v xml:space="preserve">    na</v>
      </c>
      <c r="C256" s="34" t="s">
        <v>373</v>
      </c>
      <c r="E256" s="69">
        <f>'Class Expense - Elec'!$O$87+'Class Expense - PRP'!$O$87</f>
        <v>0</v>
      </c>
      <c r="F256" s="69">
        <f t="shared" si="421"/>
        <v>0</v>
      </c>
      <c r="G256" s="69">
        <f t="shared" si="421"/>
        <v>0</v>
      </c>
      <c r="H256" s="69">
        <f t="shared" si="421"/>
        <v>0</v>
      </c>
      <c r="I256" s="69">
        <f t="shared" si="421"/>
        <v>0</v>
      </c>
      <c r="J256" s="69">
        <f t="shared" si="421"/>
        <v>0</v>
      </c>
      <c r="K256" s="69">
        <f t="shared" si="421"/>
        <v>0</v>
      </c>
      <c r="L256" s="69">
        <f t="shared" si="421"/>
        <v>0</v>
      </c>
      <c r="M256" s="69">
        <f t="shared" si="421"/>
        <v>0</v>
      </c>
      <c r="N256" s="69">
        <f t="shared" si="421"/>
        <v>0</v>
      </c>
      <c r="O256" s="69">
        <f t="shared" si="421"/>
        <v>0</v>
      </c>
      <c r="P256" s="69">
        <f t="shared" si="422"/>
        <v>0</v>
      </c>
      <c r="Q256" s="69">
        <f t="shared" si="422"/>
        <v>0</v>
      </c>
      <c r="R256" s="69">
        <f t="shared" si="422"/>
        <v>0</v>
      </c>
      <c r="S256" s="69">
        <f t="shared" si="422"/>
        <v>0</v>
      </c>
      <c r="T256" s="69">
        <f t="shared" si="422"/>
        <v>0</v>
      </c>
      <c r="U256" s="69">
        <f t="shared" si="422"/>
        <v>0</v>
      </c>
      <c r="V256" s="69">
        <f t="shared" si="422"/>
        <v>0</v>
      </c>
      <c r="W256" s="69">
        <f t="shared" si="422"/>
        <v>0</v>
      </c>
      <c r="X256" s="69">
        <f t="shared" si="422"/>
        <v>0</v>
      </c>
      <c r="AA256" s="3">
        <f t="shared" si="423"/>
        <v>0</v>
      </c>
    </row>
    <row r="257" spans="1:27" x14ac:dyDescent="0.25">
      <c r="A257" s="8">
        <f t="shared" si="425"/>
        <v>202</v>
      </c>
      <c r="E257" s="63">
        <f>SUM(E248:E256)</f>
        <v>3108276.64</v>
      </c>
      <c r="F257" s="63">
        <f t="shared" ref="F257" si="426">SUM(F248:F256)</f>
        <v>1036322.7075156928</v>
      </c>
      <c r="G257" s="63">
        <f t="shared" ref="G257" si="427">SUM(G248:G256)</f>
        <v>396664.66986076807</v>
      </c>
      <c r="H257" s="63">
        <f t="shared" ref="H257" si="428">SUM(H248:H256)</f>
        <v>393888.06866455311</v>
      </c>
      <c r="I257" s="63">
        <f t="shared" ref="I257" si="429">SUM(I248:I256)</f>
        <v>116428.7051734752</v>
      </c>
      <c r="J257" s="63">
        <f t="shared" ref="J257" si="430">SUM(J248:J256)</f>
        <v>246374.54872162844</v>
      </c>
      <c r="K257" s="63">
        <f t="shared" ref="K257" si="431">SUM(K248:K256)</f>
        <v>706226.4525738532</v>
      </c>
      <c r="L257" s="63">
        <f t="shared" ref="L257" si="432">SUM(L248:L256)</f>
        <v>53619.944373056067</v>
      </c>
      <c r="M257" s="63">
        <f t="shared" ref="M257" si="433">SUM(M248:M256)</f>
        <v>153860.12183111563</v>
      </c>
      <c r="N257" s="63">
        <f t="shared" ref="N257" si="434">SUM(N248:N256)</f>
        <v>15.904296644135361</v>
      </c>
      <c r="O257" s="63">
        <f t="shared" ref="O257" si="435">SUM(O248:O256)</f>
        <v>731.17217458698974</v>
      </c>
      <c r="P257" s="63">
        <f t="shared" ref="P257" si="436">SUM(P248:P256)</f>
        <v>4144.3448146263891</v>
      </c>
      <c r="Q257" s="63">
        <f t="shared" ref="Q257" si="437">SUM(Q248:Q256)</f>
        <v>0</v>
      </c>
      <c r="R257" s="63">
        <f t="shared" ref="R257" si="438">SUM(R248:R256)</f>
        <v>0</v>
      </c>
      <c r="S257" s="63">
        <f t="shared" ref="S257" si="439">SUM(S248:S256)</f>
        <v>0</v>
      </c>
      <c r="T257" s="63">
        <f t="shared" ref="T257" si="440">SUM(T248:T256)</f>
        <v>0</v>
      </c>
      <c r="U257" s="63">
        <f t="shared" ref="U257" si="441">SUM(U248:U256)</f>
        <v>0</v>
      </c>
      <c r="V257" s="63">
        <f t="shared" ref="V257" si="442">SUM(V248:V256)</f>
        <v>0</v>
      </c>
      <c r="W257" s="63">
        <f t="shared" ref="W257" si="443">SUM(W248:W256)</f>
        <v>0</v>
      </c>
      <c r="X257" s="63">
        <f t="shared" ref="X257" si="444">SUM(X248:X256)</f>
        <v>0</v>
      </c>
      <c r="AA257" s="3">
        <f t="shared" si="423"/>
        <v>0</v>
      </c>
    </row>
    <row r="259" spans="1:27" x14ac:dyDescent="0.25">
      <c r="B259" s="3" t="s">
        <v>453</v>
      </c>
    </row>
    <row r="260" spans="1:27" x14ac:dyDescent="0.25">
      <c r="A260" s="8">
        <f>A257+1</f>
        <v>203</v>
      </c>
      <c r="B260" s="3" t="str">
        <f>B248</f>
        <v xml:space="preserve">    Consumer</v>
      </c>
      <c r="C260" s="34" t="s">
        <v>373</v>
      </c>
      <c r="E260" s="63">
        <f>'Class Expense - Elec'!$G$88+'Class Expense - PRP'!$G$88</f>
        <v>1001727.8687999999</v>
      </c>
      <c r="F260" s="63">
        <f t="shared" ref="F260:O268" si="445">IFERROR($E260*VLOOKUP($C260,ALLOCATORS,F$1,FALSE),0)</f>
        <v>765435.37203812564</v>
      </c>
      <c r="G260" s="63">
        <f t="shared" si="445"/>
        <v>91971.693608162939</v>
      </c>
      <c r="H260" s="63">
        <f t="shared" si="445"/>
        <v>139150.02587088151</v>
      </c>
      <c r="I260" s="63">
        <f t="shared" si="445"/>
        <v>2104.3861034772517</v>
      </c>
      <c r="J260" s="63">
        <f t="shared" si="445"/>
        <v>260.54304138289785</v>
      </c>
      <c r="K260" s="63">
        <f t="shared" si="445"/>
        <v>140.29240689848342</v>
      </c>
      <c r="L260" s="63">
        <f t="shared" si="445"/>
        <v>20.041772414069065</v>
      </c>
      <c r="M260" s="63">
        <f t="shared" si="445"/>
        <v>220.45949655475968</v>
      </c>
      <c r="N260" s="63">
        <f t="shared" si="445"/>
        <v>20.041772414069065</v>
      </c>
      <c r="O260" s="63">
        <f t="shared" si="445"/>
        <v>220.45949655475968</v>
      </c>
      <c r="P260" s="63">
        <f t="shared" ref="P260:X268" si="446">IFERROR($E260*VLOOKUP($C260,ALLOCATORS,P$1,FALSE),0)</f>
        <v>2184.5531931335277</v>
      </c>
      <c r="Q260" s="63">
        <f t="shared" si="446"/>
        <v>0</v>
      </c>
      <c r="R260" s="63">
        <f t="shared" si="446"/>
        <v>0</v>
      </c>
      <c r="S260" s="63">
        <f t="shared" si="446"/>
        <v>0</v>
      </c>
      <c r="T260" s="63">
        <f t="shared" si="446"/>
        <v>0</v>
      </c>
      <c r="U260" s="63">
        <f t="shared" si="446"/>
        <v>0</v>
      </c>
      <c r="V260" s="63">
        <f t="shared" si="446"/>
        <v>0</v>
      </c>
      <c r="W260" s="63">
        <f t="shared" si="446"/>
        <v>0</v>
      </c>
      <c r="X260" s="63">
        <f t="shared" si="446"/>
        <v>0</v>
      </c>
      <c r="AA260" s="3">
        <f t="shared" ref="AA260:AA269" si="447">IF(ROUND(SUM(F260:X260)-E260,0)=0,0,1)</f>
        <v>0</v>
      </c>
    </row>
    <row r="261" spans="1:27" x14ac:dyDescent="0.25">
      <c r="A261" s="8">
        <f>+A260+1</f>
        <v>204</v>
      </c>
      <c r="B261" s="3" t="str">
        <f t="shared" ref="B261:B268" si="448">B249</f>
        <v xml:space="preserve">    Demand</v>
      </c>
      <c r="C261" s="34" t="s">
        <v>535</v>
      </c>
      <c r="E261" s="63">
        <f>'Class Expense - Elec'!$H$88+'Class Expense - PRP'!$H$88</f>
        <v>1085205.1912</v>
      </c>
      <c r="F261" s="63">
        <f t="shared" si="445"/>
        <v>201202.23784266881</v>
      </c>
      <c r="G261" s="63">
        <f t="shared" si="445"/>
        <v>151840.12235050043</v>
      </c>
      <c r="H261" s="63">
        <f t="shared" si="445"/>
        <v>132974.88135065662</v>
      </c>
      <c r="I261" s="63">
        <f t="shared" si="445"/>
        <v>53834.006393091484</v>
      </c>
      <c r="J261" s="63">
        <f t="shared" si="445"/>
        <v>115478.75931013731</v>
      </c>
      <c r="K261" s="63">
        <f t="shared" si="445"/>
        <v>331242.7565240119</v>
      </c>
      <c r="L261" s="63">
        <f t="shared" si="445"/>
        <v>25145.970437421234</v>
      </c>
      <c r="M261" s="63">
        <f t="shared" si="445"/>
        <v>72094.61919005953</v>
      </c>
      <c r="N261" s="63">
        <f t="shared" si="445"/>
        <v>0</v>
      </c>
      <c r="O261" s="63">
        <f t="shared" si="445"/>
        <v>260.92837706329482</v>
      </c>
      <c r="P261" s="63">
        <f t="shared" si="446"/>
        <v>1130.9094243894112</v>
      </c>
      <c r="Q261" s="63">
        <f t="shared" si="446"/>
        <v>0</v>
      </c>
      <c r="R261" s="63">
        <f t="shared" si="446"/>
        <v>0</v>
      </c>
      <c r="S261" s="63">
        <f t="shared" si="446"/>
        <v>0</v>
      </c>
      <c r="T261" s="63">
        <f t="shared" si="446"/>
        <v>0</v>
      </c>
      <c r="U261" s="63">
        <f t="shared" si="446"/>
        <v>0</v>
      </c>
      <c r="V261" s="63">
        <f t="shared" si="446"/>
        <v>0</v>
      </c>
      <c r="W261" s="63">
        <f t="shared" si="446"/>
        <v>0</v>
      </c>
      <c r="X261" s="63">
        <f t="shared" si="446"/>
        <v>0</v>
      </c>
      <c r="AA261" s="3">
        <f t="shared" si="447"/>
        <v>0</v>
      </c>
    </row>
    <row r="262" spans="1:27" x14ac:dyDescent="0.25">
      <c r="A262" s="8">
        <f t="shared" ref="A262:A269" si="449">+A261+1</f>
        <v>205</v>
      </c>
      <c r="B262" s="3" t="str">
        <f t="shared" si="448"/>
        <v xml:space="preserve">    Energy</v>
      </c>
      <c r="C262" s="34" t="s">
        <v>369</v>
      </c>
      <c r="E262" s="63">
        <f>'Class Expense - Elec'!$I$88+'Class Expense - PRP'!$I$88</f>
        <v>0</v>
      </c>
      <c r="F262" s="63">
        <f t="shared" si="445"/>
        <v>0</v>
      </c>
      <c r="G262" s="63">
        <f t="shared" si="445"/>
        <v>0</v>
      </c>
      <c r="H262" s="63">
        <f t="shared" si="445"/>
        <v>0</v>
      </c>
      <c r="I262" s="63">
        <f t="shared" si="445"/>
        <v>0</v>
      </c>
      <c r="J262" s="63">
        <f t="shared" si="445"/>
        <v>0</v>
      </c>
      <c r="K262" s="63">
        <f t="shared" si="445"/>
        <v>0</v>
      </c>
      <c r="L262" s="63">
        <f t="shared" si="445"/>
        <v>0</v>
      </c>
      <c r="M262" s="63">
        <f t="shared" si="445"/>
        <v>0</v>
      </c>
      <c r="N262" s="63">
        <f t="shared" si="445"/>
        <v>0</v>
      </c>
      <c r="O262" s="63">
        <f t="shared" si="445"/>
        <v>0</v>
      </c>
      <c r="P262" s="63">
        <f t="shared" si="446"/>
        <v>0</v>
      </c>
      <c r="Q262" s="63">
        <f t="shared" si="446"/>
        <v>0</v>
      </c>
      <c r="R262" s="63">
        <f t="shared" si="446"/>
        <v>0</v>
      </c>
      <c r="S262" s="63">
        <f t="shared" si="446"/>
        <v>0</v>
      </c>
      <c r="T262" s="63">
        <f t="shared" si="446"/>
        <v>0</v>
      </c>
      <c r="U262" s="63">
        <f t="shared" si="446"/>
        <v>0</v>
      </c>
      <c r="V262" s="63">
        <f t="shared" si="446"/>
        <v>0</v>
      </c>
      <c r="W262" s="63">
        <f t="shared" si="446"/>
        <v>0</v>
      </c>
      <c r="X262" s="63">
        <f t="shared" si="446"/>
        <v>0</v>
      </c>
      <c r="AA262" s="3">
        <f t="shared" si="447"/>
        <v>0</v>
      </c>
    </row>
    <row r="263" spans="1:27" x14ac:dyDescent="0.25">
      <c r="A263" s="8">
        <f t="shared" si="449"/>
        <v>206</v>
      </c>
      <c r="B263" s="3" t="str">
        <f t="shared" si="448"/>
        <v xml:space="preserve">    Revenue</v>
      </c>
      <c r="C263" s="34" t="s">
        <v>91</v>
      </c>
      <c r="E263" s="63">
        <f>'Class Expense - Elec'!$J$88+'Class Expense - PRP'!$J$88</f>
        <v>0</v>
      </c>
      <c r="F263" s="63">
        <f t="shared" si="445"/>
        <v>0</v>
      </c>
      <c r="G263" s="63">
        <f t="shared" si="445"/>
        <v>0</v>
      </c>
      <c r="H263" s="63">
        <f t="shared" si="445"/>
        <v>0</v>
      </c>
      <c r="I263" s="63">
        <f t="shared" si="445"/>
        <v>0</v>
      </c>
      <c r="J263" s="63">
        <f t="shared" si="445"/>
        <v>0</v>
      </c>
      <c r="K263" s="63">
        <f t="shared" si="445"/>
        <v>0</v>
      </c>
      <c r="L263" s="63">
        <f t="shared" si="445"/>
        <v>0</v>
      </c>
      <c r="M263" s="63">
        <f t="shared" si="445"/>
        <v>0</v>
      </c>
      <c r="N263" s="63">
        <f t="shared" si="445"/>
        <v>0</v>
      </c>
      <c r="O263" s="63">
        <f t="shared" si="445"/>
        <v>0</v>
      </c>
      <c r="P263" s="63">
        <f t="shared" si="446"/>
        <v>0</v>
      </c>
      <c r="Q263" s="63">
        <f t="shared" si="446"/>
        <v>0</v>
      </c>
      <c r="R263" s="63">
        <f t="shared" si="446"/>
        <v>0</v>
      </c>
      <c r="S263" s="63">
        <f t="shared" si="446"/>
        <v>0</v>
      </c>
      <c r="T263" s="63">
        <f t="shared" si="446"/>
        <v>0</v>
      </c>
      <c r="U263" s="63">
        <f t="shared" si="446"/>
        <v>0</v>
      </c>
      <c r="V263" s="63">
        <f t="shared" si="446"/>
        <v>0</v>
      </c>
      <c r="W263" s="63">
        <f t="shared" si="446"/>
        <v>0</v>
      </c>
      <c r="X263" s="63">
        <f t="shared" si="446"/>
        <v>0</v>
      </c>
      <c r="AA263" s="3">
        <f t="shared" si="447"/>
        <v>0</v>
      </c>
    </row>
    <row r="264" spans="1:27" x14ac:dyDescent="0.25">
      <c r="A264" s="8">
        <f t="shared" si="449"/>
        <v>207</v>
      </c>
      <c r="B264" s="3" t="str">
        <f t="shared" si="448"/>
        <v xml:space="preserve">    Lights</v>
      </c>
      <c r="C264" s="34" t="s">
        <v>577</v>
      </c>
      <c r="E264" s="63">
        <f>'Class Expense - Elec'!$K$88+'Class Expense - PRP'!$K$88</f>
        <v>0</v>
      </c>
      <c r="F264" s="63">
        <f t="shared" si="445"/>
        <v>0</v>
      </c>
      <c r="G264" s="63">
        <f t="shared" si="445"/>
        <v>0</v>
      </c>
      <c r="H264" s="63">
        <f t="shared" si="445"/>
        <v>0</v>
      </c>
      <c r="I264" s="63">
        <f t="shared" si="445"/>
        <v>0</v>
      </c>
      <c r="J264" s="63">
        <f t="shared" si="445"/>
        <v>0</v>
      </c>
      <c r="K264" s="63">
        <f t="shared" si="445"/>
        <v>0</v>
      </c>
      <c r="L264" s="63">
        <f t="shared" si="445"/>
        <v>0</v>
      </c>
      <c r="M264" s="63">
        <f t="shared" si="445"/>
        <v>0</v>
      </c>
      <c r="N264" s="63">
        <f t="shared" si="445"/>
        <v>0</v>
      </c>
      <c r="O264" s="63">
        <f t="shared" si="445"/>
        <v>0</v>
      </c>
      <c r="P264" s="63">
        <f t="shared" si="446"/>
        <v>0</v>
      </c>
      <c r="Q264" s="63">
        <f t="shared" si="446"/>
        <v>0</v>
      </c>
      <c r="R264" s="63">
        <f t="shared" si="446"/>
        <v>0</v>
      </c>
      <c r="S264" s="63">
        <f t="shared" si="446"/>
        <v>0</v>
      </c>
      <c r="T264" s="63">
        <f t="shared" si="446"/>
        <v>0</v>
      </c>
      <c r="U264" s="63">
        <f t="shared" si="446"/>
        <v>0</v>
      </c>
      <c r="V264" s="63">
        <f t="shared" si="446"/>
        <v>0</v>
      </c>
      <c r="W264" s="63">
        <f t="shared" si="446"/>
        <v>0</v>
      </c>
      <c r="X264" s="63">
        <f t="shared" si="446"/>
        <v>0</v>
      </c>
      <c r="AA264" s="3">
        <f t="shared" si="447"/>
        <v>0</v>
      </c>
    </row>
    <row r="265" spans="1:27" x14ac:dyDescent="0.25">
      <c r="A265" s="8">
        <f t="shared" si="449"/>
        <v>208</v>
      </c>
      <c r="B265" s="3" t="str">
        <f t="shared" si="448"/>
        <v xml:space="preserve">    na</v>
      </c>
      <c r="C265" s="34" t="s">
        <v>373</v>
      </c>
      <c r="E265" s="63">
        <f>'Class Expense - Elec'!$L$88+'Class Expense - PRP'!$L$88</f>
        <v>0</v>
      </c>
      <c r="F265" s="63">
        <f t="shared" si="445"/>
        <v>0</v>
      </c>
      <c r="G265" s="63">
        <f t="shared" si="445"/>
        <v>0</v>
      </c>
      <c r="H265" s="63">
        <f t="shared" si="445"/>
        <v>0</v>
      </c>
      <c r="I265" s="63">
        <f t="shared" si="445"/>
        <v>0</v>
      </c>
      <c r="J265" s="63">
        <f t="shared" si="445"/>
        <v>0</v>
      </c>
      <c r="K265" s="63">
        <f t="shared" si="445"/>
        <v>0</v>
      </c>
      <c r="L265" s="63">
        <f t="shared" si="445"/>
        <v>0</v>
      </c>
      <c r="M265" s="63">
        <f t="shared" si="445"/>
        <v>0</v>
      </c>
      <c r="N265" s="63">
        <f t="shared" si="445"/>
        <v>0</v>
      </c>
      <c r="O265" s="63">
        <f t="shared" si="445"/>
        <v>0</v>
      </c>
      <c r="P265" s="63">
        <f t="shared" si="446"/>
        <v>0</v>
      </c>
      <c r="Q265" s="63">
        <f t="shared" si="446"/>
        <v>0</v>
      </c>
      <c r="R265" s="63">
        <f t="shared" si="446"/>
        <v>0</v>
      </c>
      <c r="S265" s="63">
        <f t="shared" si="446"/>
        <v>0</v>
      </c>
      <c r="T265" s="63">
        <f t="shared" si="446"/>
        <v>0</v>
      </c>
      <c r="U265" s="63">
        <f t="shared" si="446"/>
        <v>0</v>
      </c>
      <c r="V265" s="63">
        <f t="shared" si="446"/>
        <v>0</v>
      </c>
      <c r="W265" s="63">
        <f t="shared" si="446"/>
        <v>0</v>
      </c>
      <c r="X265" s="63">
        <f t="shared" si="446"/>
        <v>0</v>
      </c>
      <c r="AA265" s="3">
        <f t="shared" si="447"/>
        <v>0</v>
      </c>
    </row>
    <row r="266" spans="1:27" x14ac:dyDescent="0.25">
      <c r="A266" s="8">
        <f t="shared" si="449"/>
        <v>209</v>
      </c>
      <c r="B266" s="3" t="str">
        <f t="shared" si="448"/>
        <v xml:space="preserve">    na</v>
      </c>
      <c r="C266" s="34" t="s">
        <v>373</v>
      </c>
      <c r="E266" s="63">
        <f>'Class Expense - Elec'!$M$88+'Class Expense - PRP'!$M$88</f>
        <v>0</v>
      </c>
      <c r="F266" s="63">
        <f t="shared" si="445"/>
        <v>0</v>
      </c>
      <c r="G266" s="63">
        <f t="shared" si="445"/>
        <v>0</v>
      </c>
      <c r="H266" s="63">
        <f t="shared" si="445"/>
        <v>0</v>
      </c>
      <c r="I266" s="63">
        <f t="shared" si="445"/>
        <v>0</v>
      </c>
      <c r="J266" s="63">
        <f t="shared" si="445"/>
        <v>0</v>
      </c>
      <c r="K266" s="63">
        <f t="shared" si="445"/>
        <v>0</v>
      </c>
      <c r="L266" s="63">
        <f t="shared" si="445"/>
        <v>0</v>
      </c>
      <c r="M266" s="63">
        <f t="shared" si="445"/>
        <v>0</v>
      </c>
      <c r="N266" s="63">
        <f t="shared" si="445"/>
        <v>0</v>
      </c>
      <c r="O266" s="63">
        <f t="shared" si="445"/>
        <v>0</v>
      </c>
      <c r="P266" s="63">
        <f t="shared" si="446"/>
        <v>0</v>
      </c>
      <c r="Q266" s="63">
        <f t="shared" si="446"/>
        <v>0</v>
      </c>
      <c r="R266" s="63">
        <f t="shared" si="446"/>
        <v>0</v>
      </c>
      <c r="S266" s="63">
        <f t="shared" si="446"/>
        <v>0</v>
      </c>
      <c r="T266" s="63">
        <f t="shared" si="446"/>
        <v>0</v>
      </c>
      <c r="U266" s="63">
        <f t="shared" si="446"/>
        <v>0</v>
      </c>
      <c r="V266" s="63">
        <f t="shared" si="446"/>
        <v>0</v>
      </c>
      <c r="W266" s="63">
        <f t="shared" si="446"/>
        <v>0</v>
      </c>
      <c r="X266" s="63">
        <f t="shared" si="446"/>
        <v>0</v>
      </c>
      <c r="AA266" s="3">
        <f t="shared" si="447"/>
        <v>0</v>
      </c>
    </row>
    <row r="267" spans="1:27" x14ac:dyDescent="0.25">
      <c r="A267" s="8">
        <f t="shared" si="449"/>
        <v>210</v>
      </c>
      <c r="B267" s="3" t="str">
        <f t="shared" si="448"/>
        <v xml:space="preserve">    na</v>
      </c>
      <c r="C267" s="34" t="s">
        <v>373</v>
      </c>
      <c r="E267" s="63">
        <f>'Class Expense - Elec'!$N$88+'Class Expense - PRP'!$N$88</f>
        <v>0</v>
      </c>
      <c r="F267" s="63">
        <f t="shared" si="445"/>
        <v>0</v>
      </c>
      <c r="G267" s="63">
        <f t="shared" si="445"/>
        <v>0</v>
      </c>
      <c r="H267" s="63">
        <f t="shared" si="445"/>
        <v>0</v>
      </c>
      <c r="I267" s="63">
        <f t="shared" si="445"/>
        <v>0</v>
      </c>
      <c r="J267" s="63">
        <f t="shared" si="445"/>
        <v>0</v>
      </c>
      <c r="K267" s="63">
        <f t="shared" si="445"/>
        <v>0</v>
      </c>
      <c r="L267" s="63">
        <f t="shared" si="445"/>
        <v>0</v>
      </c>
      <c r="M267" s="63">
        <f t="shared" si="445"/>
        <v>0</v>
      </c>
      <c r="N267" s="63">
        <f t="shared" si="445"/>
        <v>0</v>
      </c>
      <c r="O267" s="63">
        <f t="shared" si="445"/>
        <v>0</v>
      </c>
      <c r="P267" s="63">
        <f t="shared" si="446"/>
        <v>0</v>
      </c>
      <c r="Q267" s="63">
        <f t="shared" si="446"/>
        <v>0</v>
      </c>
      <c r="R267" s="63">
        <f t="shared" si="446"/>
        <v>0</v>
      </c>
      <c r="S267" s="63">
        <f t="shared" si="446"/>
        <v>0</v>
      </c>
      <c r="T267" s="63">
        <f t="shared" si="446"/>
        <v>0</v>
      </c>
      <c r="U267" s="63">
        <f t="shared" si="446"/>
        <v>0</v>
      </c>
      <c r="V267" s="63">
        <f t="shared" si="446"/>
        <v>0</v>
      </c>
      <c r="W267" s="63">
        <f t="shared" si="446"/>
        <v>0</v>
      </c>
      <c r="X267" s="63">
        <f t="shared" si="446"/>
        <v>0</v>
      </c>
      <c r="AA267" s="3">
        <f t="shared" si="447"/>
        <v>0</v>
      </c>
    </row>
    <row r="268" spans="1:27" x14ac:dyDescent="0.25">
      <c r="A268" s="8">
        <f t="shared" si="449"/>
        <v>211</v>
      </c>
      <c r="B268" s="3" t="str">
        <f t="shared" si="448"/>
        <v xml:space="preserve">    na</v>
      </c>
      <c r="C268" s="34" t="s">
        <v>373</v>
      </c>
      <c r="E268" s="69">
        <f>'Class Expense - Elec'!$O$88+'Class Expense - PRP'!$O$88</f>
        <v>0</v>
      </c>
      <c r="F268" s="69">
        <f t="shared" si="445"/>
        <v>0</v>
      </c>
      <c r="G268" s="69">
        <f t="shared" si="445"/>
        <v>0</v>
      </c>
      <c r="H268" s="69">
        <f t="shared" si="445"/>
        <v>0</v>
      </c>
      <c r="I268" s="69">
        <f t="shared" si="445"/>
        <v>0</v>
      </c>
      <c r="J268" s="69">
        <f t="shared" si="445"/>
        <v>0</v>
      </c>
      <c r="K268" s="69">
        <f t="shared" si="445"/>
        <v>0</v>
      </c>
      <c r="L268" s="69">
        <f t="shared" si="445"/>
        <v>0</v>
      </c>
      <c r="M268" s="69">
        <f t="shared" si="445"/>
        <v>0</v>
      </c>
      <c r="N268" s="69">
        <f t="shared" si="445"/>
        <v>0</v>
      </c>
      <c r="O268" s="69">
        <f t="shared" si="445"/>
        <v>0</v>
      </c>
      <c r="P268" s="69">
        <f t="shared" si="446"/>
        <v>0</v>
      </c>
      <c r="Q268" s="69">
        <f t="shared" si="446"/>
        <v>0</v>
      </c>
      <c r="R268" s="69">
        <f t="shared" si="446"/>
        <v>0</v>
      </c>
      <c r="S268" s="69">
        <f t="shared" si="446"/>
        <v>0</v>
      </c>
      <c r="T268" s="69">
        <f t="shared" si="446"/>
        <v>0</v>
      </c>
      <c r="U268" s="69">
        <f t="shared" si="446"/>
        <v>0</v>
      </c>
      <c r="V268" s="69">
        <f t="shared" si="446"/>
        <v>0</v>
      </c>
      <c r="W268" s="69">
        <f t="shared" si="446"/>
        <v>0</v>
      </c>
      <c r="X268" s="69">
        <f t="shared" si="446"/>
        <v>0</v>
      </c>
      <c r="AA268" s="3">
        <f t="shared" si="447"/>
        <v>0</v>
      </c>
    </row>
    <row r="269" spans="1:27" x14ac:dyDescent="0.25">
      <c r="A269" s="8">
        <f t="shared" si="449"/>
        <v>212</v>
      </c>
      <c r="E269" s="63">
        <f>SUM(E260:E268)</f>
        <v>2086933.06</v>
      </c>
      <c r="F269" s="63">
        <f t="shared" ref="F269" si="450">SUM(F260:F268)</f>
        <v>966637.60988079442</v>
      </c>
      <c r="G269" s="63">
        <f t="shared" ref="G269" si="451">SUM(G260:G268)</f>
        <v>243811.81595866336</v>
      </c>
      <c r="H269" s="63">
        <f t="shared" ref="H269" si="452">SUM(H260:H268)</f>
        <v>272124.90722153813</v>
      </c>
      <c r="I269" s="63">
        <f t="shared" ref="I269" si="453">SUM(I260:I268)</f>
        <v>55938.392496568733</v>
      </c>
      <c r="J269" s="63">
        <f t="shared" ref="J269" si="454">SUM(J260:J268)</f>
        <v>115739.30235152021</v>
      </c>
      <c r="K269" s="63">
        <f t="shared" ref="K269" si="455">SUM(K260:K268)</f>
        <v>331383.04893091036</v>
      </c>
      <c r="L269" s="63">
        <f t="shared" ref="L269" si="456">SUM(L260:L268)</f>
        <v>25166.012209835302</v>
      </c>
      <c r="M269" s="63">
        <f t="shared" ref="M269" si="457">SUM(M260:M268)</f>
        <v>72315.078686614288</v>
      </c>
      <c r="N269" s="63">
        <f t="shared" ref="N269" si="458">SUM(N260:N268)</f>
        <v>20.041772414069065</v>
      </c>
      <c r="O269" s="63">
        <f t="shared" ref="O269" si="459">SUM(O260:O268)</f>
        <v>481.38787361805453</v>
      </c>
      <c r="P269" s="63">
        <f t="shared" ref="P269" si="460">SUM(P260:P268)</f>
        <v>3315.4626175229387</v>
      </c>
      <c r="Q269" s="63">
        <f t="shared" ref="Q269" si="461">SUM(Q260:Q268)</f>
        <v>0</v>
      </c>
      <c r="R269" s="63">
        <f t="shared" ref="R269" si="462">SUM(R260:R268)</f>
        <v>0</v>
      </c>
      <c r="S269" s="63">
        <f t="shared" ref="S269" si="463">SUM(S260:S268)</f>
        <v>0</v>
      </c>
      <c r="T269" s="63">
        <f t="shared" ref="T269" si="464">SUM(T260:T268)</f>
        <v>0</v>
      </c>
      <c r="U269" s="63">
        <f t="shared" ref="U269" si="465">SUM(U260:U268)</f>
        <v>0</v>
      </c>
      <c r="V269" s="63">
        <f t="shared" ref="V269" si="466">SUM(V260:V268)</f>
        <v>0</v>
      </c>
      <c r="W269" s="63">
        <f t="shared" ref="W269" si="467">SUM(W260:W268)</f>
        <v>0</v>
      </c>
      <c r="X269" s="63">
        <f t="shared" ref="X269" si="468">SUM(X260:X268)</f>
        <v>0</v>
      </c>
      <c r="AA269" s="3">
        <f t="shared" si="447"/>
        <v>0</v>
      </c>
    </row>
    <row r="271" spans="1:27" x14ac:dyDescent="0.25">
      <c r="B271" s="3" t="s">
        <v>454</v>
      </c>
    </row>
    <row r="272" spans="1:27" x14ac:dyDescent="0.25">
      <c r="A272" s="8">
        <f>A269+1</f>
        <v>213</v>
      </c>
      <c r="B272" s="3" t="str">
        <f>B260</f>
        <v xml:space="preserve">    Consumer</v>
      </c>
      <c r="C272" s="34" t="s">
        <v>373</v>
      </c>
      <c r="E272" s="63">
        <f>'Class Expense - Elec'!$G$89+'Class Expense - PRP'!$G$89</f>
        <v>0</v>
      </c>
      <c r="F272" s="63">
        <f t="shared" ref="F272:O280" si="469">IFERROR($E272*VLOOKUP($C272,ALLOCATORS,F$1,FALSE),0)</f>
        <v>0</v>
      </c>
      <c r="G272" s="63">
        <f t="shared" si="469"/>
        <v>0</v>
      </c>
      <c r="H272" s="63">
        <f t="shared" si="469"/>
        <v>0</v>
      </c>
      <c r="I272" s="63">
        <f t="shared" si="469"/>
        <v>0</v>
      </c>
      <c r="J272" s="63">
        <f t="shared" si="469"/>
        <v>0</v>
      </c>
      <c r="K272" s="63">
        <f t="shared" si="469"/>
        <v>0</v>
      </c>
      <c r="L272" s="63">
        <f t="shared" si="469"/>
        <v>0</v>
      </c>
      <c r="M272" s="63">
        <f t="shared" si="469"/>
        <v>0</v>
      </c>
      <c r="N272" s="63">
        <f t="shared" si="469"/>
        <v>0</v>
      </c>
      <c r="O272" s="63">
        <f t="shared" si="469"/>
        <v>0</v>
      </c>
      <c r="P272" s="63">
        <f t="shared" ref="P272:X280" si="470">IFERROR($E272*VLOOKUP($C272,ALLOCATORS,P$1,FALSE),0)</f>
        <v>0</v>
      </c>
      <c r="Q272" s="63">
        <f t="shared" si="470"/>
        <v>0</v>
      </c>
      <c r="R272" s="63">
        <f t="shared" si="470"/>
        <v>0</v>
      </c>
      <c r="S272" s="63">
        <f t="shared" si="470"/>
        <v>0</v>
      </c>
      <c r="T272" s="63">
        <f t="shared" si="470"/>
        <v>0</v>
      </c>
      <c r="U272" s="63">
        <f t="shared" si="470"/>
        <v>0</v>
      </c>
      <c r="V272" s="63">
        <f t="shared" si="470"/>
        <v>0</v>
      </c>
      <c r="W272" s="63">
        <f t="shared" si="470"/>
        <v>0</v>
      </c>
      <c r="X272" s="63">
        <f t="shared" si="470"/>
        <v>0</v>
      </c>
      <c r="AA272" s="3">
        <f t="shared" ref="AA272:AA281" si="471">IF(ROUND(SUM(F272:X272)-E272,0)=0,0,1)</f>
        <v>0</v>
      </c>
    </row>
    <row r="273" spans="1:27" x14ac:dyDescent="0.25">
      <c r="A273" s="8">
        <f>+A272+1</f>
        <v>214</v>
      </c>
      <c r="B273" s="3" t="str">
        <f t="shared" ref="B273:B280" si="472">B261</f>
        <v xml:space="preserve">    Demand</v>
      </c>
      <c r="C273" s="34" t="s">
        <v>551</v>
      </c>
      <c r="E273" s="63">
        <f>'Class Expense - Elec'!$H$89+'Class Expense - PRP'!$H$89</f>
        <v>0</v>
      </c>
      <c r="F273" s="63">
        <f t="shared" si="469"/>
        <v>0</v>
      </c>
      <c r="G273" s="63">
        <f t="shared" si="469"/>
        <v>0</v>
      </c>
      <c r="H273" s="63">
        <f t="shared" si="469"/>
        <v>0</v>
      </c>
      <c r="I273" s="63">
        <f t="shared" si="469"/>
        <v>0</v>
      </c>
      <c r="J273" s="63">
        <f t="shared" si="469"/>
        <v>0</v>
      </c>
      <c r="K273" s="63">
        <f t="shared" si="469"/>
        <v>0</v>
      </c>
      <c r="L273" s="63">
        <f t="shared" si="469"/>
        <v>0</v>
      </c>
      <c r="M273" s="63">
        <f t="shared" si="469"/>
        <v>0</v>
      </c>
      <c r="N273" s="63">
        <f t="shared" si="469"/>
        <v>0</v>
      </c>
      <c r="O273" s="63">
        <f t="shared" si="469"/>
        <v>0</v>
      </c>
      <c r="P273" s="63">
        <f t="shared" si="470"/>
        <v>0</v>
      </c>
      <c r="Q273" s="63">
        <f t="shared" si="470"/>
        <v>0</v>
      </c>
      <c r="R273" s="63">
        <f t="shared" si="470"/>
        <v>0</v>
      </c>
      <c r="S273" s="63">
        <f t="shared" si="470"/>
        <v>0</v>
      </c>
      <c r="T273" s="63">
        <f t="shared" si="470"/>
        <v>0</v>
      </c>
      <c r="U273" s="63">
        <f t="shared" si="470"/>
        <v>0</v>
      </c>
      <c r="V273" s="63">
        <f t="shared" si="470"/>
        <v>0</v>
      </c>
      <c r="W273" s="63">
        <f t="shared" si="470"/>
        <v>0</v>
      </c>
      <c r="X273" s="63">
        <f t="shared" si="470"/>
        <v>0</v>
      </c>
      <c r="AA273" s="3">
        <f t="shared" si="471"/>
        <v>0</v>
      </c>
    </row>
    <row r="274" spans="1:27" x14ac:dyDescent="0.25">
      <c r="A274" s="8">
        <f t="shared" ref="A274:A281" si="473">+A273+1</f>
        <v>215</v>
      </c>
      <c r="B274" s="3" t="str">
        <f t="shared" si="472"/>
        <v xml:space="preserve">    Energy</v>
      </c>
      <c r="C274" s="34" t="s">
        <v>369</v>
      </c>
      <c r="E274" s="63">
        <f>'Class Expense - Elec'!$I$89+'Class Expense - PRP'!$I$89</f>
        <v>0</v>
      </c>
      <c r="F274" s="63">
        <f t="shared" si="469"/>
        <v>0</v>
      </c>
      <c r="G274" s="63">
        <f t="shared" si="469"/>
        <v>0</v>
      </c>
      <c r="H274" s="63">
        <f t="shared" si="469"/>
        <v>0</v>
      </c>
      <c r="I274" s="63">
        <f t="shared" si="469"/>
        <v>0</v>
      </c>
      <c r="J274" s="63">
        <f t="shared" si="469"/>
        <v>0</v>
      </c>
      <c r="K274" s="63">
        <f t="shared" si="469"/>
        <v>0</v>
      </c>
      <c r="L274" s="63">
        <f t="shared" si="469"/>
        <v>0</v>
      </c>
      <c r="M274" s="63">
        <f t="shared" si="469"/>
        <v>0</v>
      </c>
      <c r="N274" s="63">
        <f t="shared" si="469"/>
        <v>0</v>
      </c>
      <c r="O274" s="63">
        <f t="shared" si="469"/>
        <v>0</v>
      </c>
      <c r="P274" s="63">
        <f t="shared" si="470"/>
        <v>0</v>
      </c>
      <c r="Q274" s="63">
        <f t="shared" si="470"/>
        <v>0</v>
      </c>
      <c r="R274" s="63">
        <f t="shared" si="470"/>
        <v>0</v>
      </c>
      <c r="S274" s="63">
        <f t="shared" si="470"/>
        <v>0</v>
      </c>
      <c r="T274" s="63">
        <f t="shared" si="470"/>
        <v>0</v>
      </c>
      <c r="U274" s="63">
        <f t="shared" si="470"/>
        <v>0</v>
      </c>
      <c r="V274" s="63">
        <f t="shared" si="470"/>
        <v>0</v>
      </c>
      <c r="W274" s="63">
        <f t="shared" si="470"/>
        <v>0</v>
      </c>
      <c r="X274" s="63">
        <f t="shared" si="470"/>
        <v>0</v>
      </c>
      <c r="AA274" s="3">
        <f t="shared" si="471"/>
        <v>0</v>
      </c>
    </row>
    <row r="275" spans="1:27" x14ac:dyDescent="0.25">
      <c r="A275" s="8">
        <f t="shared" si="473"/>
        <v>216</v>
      </c>
      <c r="B275" s="3" t="str">
        <f t="shared" si="472"/>
        <v xml:space="preserve">    Revenue</v>
      </c>
      <c r="C275" s="34" t="s">
        <v>91</v>
      </c>
      <c r="E275" s="63">
        <f>'Class Expense - Elec'!$J$89+'Class Expense - PRP'!$J$89</f>
        <v>0</v>
      </c>
      <c r="F275" s="63">
        <f t="shared" si="469"/>
        <v>0</v>
      </c>
      <c r="G275" s="63">
        <f t="shared" si="469"/>
        <v>0</v>
      </c>
      <c r="H275" s="63">
        <f t="shared" si="469"/>
        <v>0</v>
      </c>
      <c r="I275" s="63">
        <f t="shared" si="469"/>
        <v>0</v>
      </c>
      <c r="J275" s="63">
        <f t="shared" si="469"/>
        <v>0</v>
      </c>
      <c r="K275" s="63">
        <f t="shared" si="469"/>
        <v>0</v>
      </c>
      <c r="L275" s="63">
        <f t="shared" si="469"/>
        <v>0</v>
      </c>
      <c r="M275" s="63">
        <f t="shared" si="469"/>
        <v>0</v>
      </c>
      <c r="N275" s="63">
        <f t="shared" si="469"/>
        <v>0</v>
      </c>
      <c r="O275" s="63">
        <f t="shared" si="469"/>
        <v>0</v>
      </c>
      <c r="P275" s="63">
        <f t="shared" si="470"/>
        <v>0</v>
      </c>
      <c r="Q275" s="63">
        <f t="shared" si="470"/>
        <v>0</v>
      </c>
      <c r="R275" s="63">
        <f t="shared" si="470"/>
        <v>0</v>
      </c>
      <c r="S275" s="63">
        <f t="shared" si="470"/>
        <v>0</v>
      </c>
      <c r="T275" s="63">
        <f t="shared" si="470"/>
        <v>0</v>
      </c>
      <c r="U275" s="63">
        <f t="shared" si="470"/>
        <v>0</v>
      </c>
      <c r="V275" s="63">
        <f t="shared" si="470"/>
        <v>0</v>
      </c>
      <c r="W275" s="63">
        <f t="shared" si="470"/>
        <v>0</v>
      </c>
      <c r="X275" s="63">
        <f t="shared" si="470"/>
        <v>0</v>
      </c>
      <c r="AA275" s="3">
        <f t="shared" si="471"/>
        <v>0</v>
      </c>
    </row>
    <row r="276" spans="1:27" x14ac:dyDescent="0.25">
      <c r="A276" s="8">
        <f t="shared" si="473"/>
        <v>217</v>
      </c>
      <c r="B276" s="3" t="str">
        <f t="shared" si="472"/>
        <v xml:space="preserve">    Lights</v>
      </c>
      <c r="C276" s="34" t="s">
        <v>577</v>
      </c>
      <c r="E276" s="63">
        <f>'Class Expense - Elec'!$K$89+'Class Expense - PRP'!$K$89</f>
        <v>0</v>
      </c>
      <c r="F276" s="63">
        <f t="shared" si="469"/>
        <v>0</v>
      </c>
      <c r="G276" s="63">
        <f t="shared" si="469"/>
        <v>0</v>
      </c>
      <c r="H276" s="63">
        <f t="shared" si="469"/>
        <v>0</v>
      </c>
      <c r="I276" s="63">
        <f t="shared" si="469"/>
        <v>0</v>
      </c>
      <c r="J276" s="63">
        <f t="shared" si="469"/>
        <v>0</v>
      </c>
      <c r="K276" s="63">
        <f t="shared" si="469"/>
        <v>0</v>
      </c>
      <c r="L276" s="63">
        <f t="shared" si="469"/>
        <v>0</v>
      </c>
      <c r="M276" s="63">
        <f t="shared" si="469"/>
        <v>0</v>
      </c>
      <c r="N276" s="63">
        <f t="shared" si="469"/>
        <v>0</v>
      </c>
      <c r="O276" s="63">
        <f t="shared" si="469"/>
        <v>0</v>
      </c>
      <c r="P276" s="63">
        <f t="shared" si="470"/>
        <v>0</v>
      </c>
      <c r="Q276" s="63">
        <f t="shared" si="470"/>
        <v>0</v>
      </c>
      <c r="R276" s="63">
        <f t="shared" si="470"/>
        <v>0</v>
      </c>
      <c r="S276" s="63">
        <f t="shared" si="470"/>
        <v>0</v>
      </c>
      <c r="T276" s="63">
        <f t="shared" si="470"/>
        <v>0</v>
      </c>
      <c r="U276" s="63">
        <f t="shared" si="470"/>
        <v>0</v>
      </c>
      <c r="V276" s="63">
        <f t="shared" si="470"/>
        <v>0</v>
      </c>
      <c r="W276" s="63">
        <f t="shared" si="470"/>
        <v>0</v>
      </c>
      <c r="X276" s="63">
        <f t="shared" si="470"/>
        <v>0</v>
      </c>
      <c r="AA276" s="3">
        <f t="shared" si="471"/>
        <v>0</v>
      </c>
    </row>
    <row r="277" spans="1:27" x14ac:dyDescent="0.25">
      <c r="A277" s="8">
        <f t="shared" si="473"/>
        <v>218</v>
      </c>
      <c r="B277" s="3" t="str">
        <f t="shared" si="472"/>
        <v xml:space="preserve">    na</v>
      </c>
      <c r="C277" s="34" t="s">
        <v>373</v>
      </c>
      <c r="E277" s="63">
        <f>'Class Expense - Elec'!$L$89+'Class Expense - PRP'!$L$89</f>
        <v>0</v>
      </c>
      <c r="F277" s="63">
        <f t="shared" si="469"/>
        <v>0</v>
      </c>
      <c r="G277" s="63">
        <f t="shared" si="469"/>
        <v>0</v>
      </c>
      <c r="H277" s="63">
        <f t="shared" si="469"/>
        <v>0</v>
      </c>
      <c r="I277" s="63">
        <f t="shared" si="469"/>
        <v>0</v>
      </c>
      <c r="J277" s="63">
        <f t="shared" si="469"/>
        <v>0</v>
      </c>
      <c r="K277" s="63">
        <f t="shared" si="469"/>
        <v>0</v>
      </c>
      <c r="L277" s="63">
        <f t="shared" si="469"/>
        <v>0</v>
      </c>
      <c r="M277" s="63">
        <f t="shared" si="469"/>
        <v>0</v>
      </c>
      <c r="N277" s="63">
        <f t="shared" si="469"/>
        <v>0</v>
      </c>
      <c r="O277" s="63">
        <f t="shared" si="469"/>
        <v>0</v>
      </c>
      <c r="P277" s="63">
        <f t="shared" si="470"/>
        <v>0</v>
      </c>
      <c r="Q277" s="63">
        <f t="shared" si="470"/>
        <v>0</v>
      </c>
      <c r="R277" s="63">
        <f t="shared" si="470"/>
        <v>0</v>
      </c>
      <c r="S277" s="63">
        <f t="shared" si="470"/>
        <v>0</v>
      </c>
      <c r="T277" s="63">
        <f t="shared" si="470"/>
        <v>0</v>
      </c>
      <c r="U277" s="63">
        <f t="shared" si="470"/>
        <v>0</v>
      </c>
      <c r="V277" s="63">
        <f t="shared" si="470"/>
        <v>0</v>
      </c>
      <c r="W277" s="63">
        <f t="shared" si="470"/>
        <v>0</v>
      </c>
      <c r="X277" s="63">
        <f t="shared" si="470"/>
        <v>0</v>
      </c>
      <c r="AA277" s="3">
        <f t="shared" si="471"/>
        <v>0</v>
      </c>
    </row>
    <row r="278" spans="1:27" x14ac:dyDescent="0.25">
      <c r="A278" s="8">
        <f t="shared" si="473"/>
        <v>219</v>
      </c>
      <c r="B278" s="3" t="str">
        <f t="shared" si="472"/>
        <v xml:space="preserve">    na</v>
      </c>
      <c r="C278" s="34" t="s">
        <v>373</v>
      </c>
      <c r="E278" s="63">
        <f>'Class Expense - Elec'!$M$89+'Class Expense - PRP'!$M$89</f>
        <v>0</v>
      </c>
      <c r="F278" s="63">
        <f t="shared" si="469"/>
        <v>0</v>
      </c>
      <c r="G278" s="63">
        <f t="shared" si="469"/>
        <v>0</v>
      </c>
      <c r="H278" s="63">
        <f t="shared" si="469"/>
        <v>0</v>
      </c>
      <c r="I278" s="63">
        <f t="shared" si="469"/>
        <v>0</v>
      </c>
      <c r="J278" s="63">
        <f t="shared" si="469"/>
        <v>0</v>
      </c>
      <c r="K278" s="63">
        <f t="shared" si="469"/>
        <v>0</v>
      </c>
      <c r="L278" s="63">
        <f t="shared" si="469"/>
        <v>0</v>
      </c>
      <c r="M278" s="63">
        <f t="shared" si="469"/>
        <v>0</v>
      </c>
      <c r="N278" s="63">
        <f t="shared" si="469"/>
        <v>0</v>
      </c>
      <c r="O278" s="63">
        <f t="shared" si="469"/>
        <v>0</v>
      </c>
      <c r="P278" s="63">
        <f t="shared" si="470"/>
        <v>0</v>
      </c>
      <c r="Q278" s="63">
        <f t="shared" si="470"/>
        <v>0</v>
      </c>
      <c r="R278" s="63">
        <f t="shared" si="470"/>
        <v>0</v>
      </c>
      <c r="S278" s="63">
        <f t="shared" si="470"/>
        <v>0</v>
      </c>
      <c r="T278" s="63">
        <f t="shared" si="470"/>
        <v>0</v>
      </c>
      <c r="U278" s="63">
        <f t="shared" si="470"/>
        <v>0</v>
      </c>
      <c r="V278" s="63">
        <f t="shared" si="470"/>
        <v>0</v>
      </c>
      <c r="W278" s="63">
        <f t="shared" si="470"/>
        <v>0</v>
      </c>
      <c r="X278" s="63">
        <f t="shared" si="470"/>
        <v>0</v>
      </c>
      <c r="AA278" s="3">
        <f t="shared" si="471"/>
        <v>0</v>
      </c>
    </row>
    <row r="279" spans="1:27" x14ac:dyDescent="0.25">
      <c r="A279" s="8">
        <f t="shared" si="473"/>
        <v>220</v>
      </c>
      <c r="B279" s="3" t="str">
        <f t="shared" si="472"/>
        <v xml:space="preserve">    na</v>
      </c>
      <c r="C279" s="34" t="s">
        <v>373</v>
      </c>
      <c r="E279" s="63">
        <f>'Class Expense - Elec'!$N$89+'Class Expense - PRP'!$N$89</f>
        <v>0</v>
      </c>
      <c r="F279" s="63">
        <f t="shared" si="469"/>
        <v>0</v>
      </c>
      <c r="G279" s="63">
        <f t="shared" si="469"/>
        <v>0</v>
      </c>
      <c r="H279" s="63">
        <f t="shared" si="469"/>
        <v>0</v>
      </c>
      <c r="I279" s="63">
        <f t="shared" si="469"/>
        <v>0</v>
      </c>
      <c r="J279" s="63">
        <f t="shared" si="469"/>
        <v>0</v>
      </c>
      <c r="K279" s="63">
        <f t="shared" si="469"/>
        <v>0</v>
      </c>
      <c r="L279" s="63">
        <f t="shared" si="469"/>
        <v>0</v>
      </c>
      <c r="M279" s="63">
        <f t="shared" si="469"/>
        <v>0</v>
      </c>
      <c r="N279" s="63">
        <f t="shared" si="469"/>
        <v>0</v>
      </c>
      <c r="O279" s="63">
        <f t="shared" si="469"/>
        <v>0</v>
      </c>
      <c r="P279" s="63">
        <f t="shared" si="470"/>
        <v>0</v>
      </c>
      <c r="Q279" s="63">
        <f t="shared" si="470"/>
        <v>0</v>
      </c>
      <c r="R279" s="63">
        <f t="shared" si="470"/>
        <v>0</v>
      </c>
      <c r="S279" s="63">
        <f t="shared" si="470"/>
        <v>0</v>
      </c>
      <c r="T279" s="63">
        <f t="shared" si="470"/>
        <v>0</v>
      </c>
      <c r="U279" s="63">
        <f t="shared" si="470"/>
        <v>0</v>
      </c>
      <c r="V279" s="63">
        <f t="shared" si="470"/>
        <v>0</v>
      </c>
      <c r="W279" s="63">
        <f t="shared" si="470"/>
        <v>0</v>
      </c>
      <c r="X279" s="63">
        <f t="shared" si="470"/>
        <v>0</v>
      </c>
      <c r="AA279" s="3">
        <f t="shared" si="471"/>
        <v>0</v>
      </c>
    </row>
    <row r="280" spans="1:27" x14ac:dyDescent="0.25">
      <c r="A280" s="8">
        <f t="shared" si="473"/>
        <v>221</v>
      </c>
      <c r="B280" s="3" t="str">
        <f t="shared" si="472"/>
        <v xml:space="preserve">    na</v>
      </c>
      <c r="C280" s="34" t="s">
        <v>373</v>
      </c>
      <c r="E280" s="69">
        <f>'Class Expense - Elec'!$O$89+'Class Expense - PRP'!$O$89</f>
        <v>0</v>
      </c>
      <c r="F280" s="69">
        <f t="shared" si="469"/>
        <v>0</v>
      </c>
      <c r="G280" s="69">
        <f t="shared" si="469"/>
        <v>0</v>
      </c>
      <c r="H280" s="69">
        <f t="shared" si="469"/>
        <v>0</v>
      </c>
      <c r="I280" s="69">
        <f t="shared" si="469"/>
        <v>0</v>
      </c>
      <c r="J280" s="69">
        <f t="shared" si="469"/>
        <v>0</v>
      </c>
      <c r="K280" s="69">
        <f t="shared" si="469"/>
        <v>0</v>
      </c>
      <c r="L280" s="69">
        <f t="shared" si="469"/>
        <v>0</v>
      </c>
      <c r="M280" s="69">
        <f t="shared" si="469"/>
        <v>0</v>
      </c>
      <c r="N280" s="69">
        <f t="shared" si="469"/>
        <v>0</v>
      </c>
      <c r="O280" s="69">
        <f t="shared" si="469"/>
        <v>0</v>
      </c>
      <c r="P280" s="69">
        <f t="shared" si="470"/>
        <v>0</v>
      </c>
      <c r="Q280" s="69">
        <f t="shared" si="470"/>
        <v>0</v>
      </c>
      <c r="R280" s="69">
        <f t="shared" si="470"/>
        <v>0</v>
      </c>
      <c r="S280" s="69">
        <f t="shared" si="470"/>
        <v>0</v>
      </c>
      <c r="T280" s="69">
        <f t="shared" si="470"/>
        <v>0</v>
      </c>
      <c r="U280" s="69">
        <f t="shared" si="470"/>
        <v>0</v>
      </c>
      <c r="V280" s="69">
        <f t="shared" si="470"/>
        <v>0</v>
      </c>
      <c r="W280" s="69">
        <f t="shared" si="470"/>
        <v>0</v>
      </c>
      <c r="X280" s="69">
        <f t="shared" si="470"/>
        <v>0</v>
      </c>
      <c r="AA280" s="3">
        <f t="shared" si="471"/>
        <v>0</v>
      </c>
    </row>
    <row r="281" spans="1:27" x14ac:dyDescent="0.25">
      <c r="A281" s="8">
        <f t="shared" si="473"/>
        <v>222</v>
      </c>
      <c r="E281" s="63">
        <f>SUM(E272:E280)</f>
        <v>0</v>
      </c>
      <c r="F281" s="63">
        <f t="shared" ref="F281" si="474">SUM(F272:F280)</f>
        <v>0</v>
      </c>
      <c r="G281" s="63">
        <f t="shared" ref="G281" si="475">SUM(G272:G280)</f>
        <v>0</v>
      </c>
      <c r="H281" s="63">
        <f t="shared" ref="H281" si="476">SUM(H272:H280)</f>
        <v>0</v>
      </c>
      <c r="I281" s="63">
        <f t="shared" ref="I281" si="477">SUM(I272:I280)</f>
        <v>0</v>
      </c>
      <c r="J281" s="63">
        <f t="shared" ref="J281" si="478">SUM(J272:J280)</f>
        <v>0</v>
      </c>
      <c r="K281" s="63">
        <f t="shared" ref="K281" si="479">SUM(K272:K280)</f>
        <v>0</v>
      </c>
      <c r="L281" s="63">
        <f t="shared" ref="L281" si="480">SUM(L272:L280)</f>
        <v>0</v>
      </c>
      <c r="M281" s="63">
        <f t="shared" ref="M281" si="481">SUM(M272:M280)</f>
        <v>0</v>
      </c>
      <c r="N281" s="63">
        <f t="shared" ref="N281" si="482">SUM(N272:N280)</f>
        <v>0</v>
      </c>
      <c r="O281" s="63">
        <f t="shared" ref="O281" si="483">SUM(O272:O280)</f>
        <v>0</v>
      </c>
      <c r="P281" s="63">
        <f t="shared" ref="P281" si="484">SUM(P272:P280)</f>
        <v>0</v>
      </c>
      <c r="Q281" s="63">
        <f t="shared" ref="Q281" si="485">SUM(Q272:Q280)</f>
        <v>0</v>
      </c>
      <c r="R281" s="63">
        <f t="shared" ref="R281" si="486">SUM(R272:R280)</f>
        <v>0</v>
      </c>
      <c r="S281" s="63">
        <f t="shared" ref="S281" si="487">SUM(S272:S280)</f>
        <v>0</v>
      </c>
      <c r="T281" s="63">
        <f t="shared" ref="T281" si="488">SUM(T272:T280)</f>
        <v>0</v>
      </c>
      <c r="U281" s="63">
        <f t="shared" ref="U281" si="489">SUM(U272:U280)</f>
        <v>0</v>
      </c>
      <c r="V281" s="63">
        <f t="shared" ref="V281" si="490">SUM(V272:V280)</f>
        <v>0</v>
      </c>
      <c r="W281" s="63">
        <f t="shared" ref="W281" si="491">SUM(W272:W280)</f>
        <v>0</v>
      </c>
      <c r="X281" s="63">
        <f t="shared" ref="X281" si="492">SUM(X272:X280)</f>
        <v>0</v>
      </c>
      <c r="AA281" s="3">
        <f t="shared" si="471"/>
        <v>0</v>
      </c>
    </row>
    <row r="283" spans="1:27" x14ac:dyDescent="0.25">
      <c r="B283" s="3" t="s">
        <v>455</v>
      </c>
    </row>
    <row r="284" spans="1:27" x14ac:dyDescent="0.25">
      <c r="A284" s="8">
        <f>A281+1</f>
        <v>223</v>
      </c>
      <c r="B284" s="3" t="str">
        <f>B272</f>
        <v xml:space="preserve">    Consumer</v>
      </c>
      <c r="C284" s="34" t="s">
        <v>577</v>
      </c>
      <c r="E284" s="63">
        <f>'Class Expense - Elec'!$G$90+'Class Expense - PRP'!$G$90</f>
        <v>146247.14000000001</v>
      </c>
      <c r="F284" s="63">
        <f t="shared" ref="F284:O292" si="493">IFERROR($E284*VLOOKUP($C284,ALLOCATORS,F$1,FALSE),0)</f>
        <v>0</v>
      </c>
      <c r="G284" s="63">
        <f t="shared" si="493"/>
        <v>0</v>
      </c>
      <c r="H284" s="63">
        <f t="shared" si="493"/>
        <v>0</v>
      </c>
      <c r="I284" s="63">
        <f t="shared" si="493"/>
        <v>0</v>
      </c>
      <c r="J284" s="63">
        <f t="shared" si="493"/>
        <v>0</v>
      </c>
      <c r="K284" s="63">
        <f t="shared" si="493"/>
        <v>0</v>
      </c>
      <c r="L284" s="63">
        <f t="shared" si="493"/>
        <v>0</v>
      </c>
      <c r="M284" s="63">
        <f t="shared" si="493"/>
        <v>0</v>
      </c>
      <c r="N284" s="63">
        <f t="shared" si="493"/>
        <v>0</v>
      </c>
      <c r="O284" s="63">
        <f t="shared" si="493"/>
        <v>0</v>
      </c>
      <c r="P284" s="63">
        <f t="shared" ref="P284:X292" si="494">IFERROR($E284*VLOOKUP($C284,ALLOCATORS,P$1,FALSE),0)</f>
        <v>146247.14000000001</v>
      </c>
      <c r="Q284" s="63">
        <f t="shared" si="494"/>
        <v>0</v>
      </c>
      <c r="R284" s="63">
        <f t="shared" si="494"/>
        <v>0</v>
      </c>
      <c r="S284" s="63">
        <f t="shared" si="494"/>
        <v>0</v>
      </c>
      <c r="T284" s="63">
        <f t="shared" si="494"/>
        <v>0</v>
      </c>
      <c r="U284" s="63">
        <f t="shared" si="494"/>
        <v>0</v>
      </c>
      <c r="V284" s="63">
        <f t="shared" si="494"/>
        <v>0</v>
      </c>
      <c r="W284" s="63">
        <f t="shared" si="494"/>
        <v>0</v>
      </c>
      <c r="X284" s="63">
        <f t="shared" si="494"/>
        <v>0</v>
      </c>
      <c r="AA284" s="3">
        <f t="shared" ref="AA284:AA293" si="495">IF(ROUND(SUM(F284:X284)-E284,0)=0,0,1)</f>
        <v>0</v>
      </c>
    </row>
    <row r="285" spans="1:27" x14ac:dyDescent="0.25">
      <c r="A285" s="8">
        <f>+A284+1</f>
        <v>224</v>
      </c>
      <c r="B285" s="3" t="str">
        <f t="shared" ref="B285:B292" si="496">B273</f>
        <v xml:space="preserve">    Demand</v>
      </c>
      <c r="C285" s="34" t="s">
        <v>577</v>
      </c>
      <c r="E285" s="63">
        <f>'Class Expense - Elec'!$H$90+'Class Expense - PRP'!$H$90</f>
        <v>0</v>
      </c>
      <c r="F285" s="63">
        <f t="shared" si="493"/>
        <v>0</v>
      </c>
      <c r="G285" s="63">
        <f t="shared" si="493"/>
        <v>0</v>
      </c>
      <c r="H285" s="63">
        <f t="shared" si="493"/>
        <v>0</v>
      </c>
      <c r="I285" s="63">
        <f t="shared" si="493"/>
        <v>0</v>
      </c>
      <c r="J285" s="63">
        <f t="shared" si="493"/>
        <v>0</v>
      </c>
      <c r="K285" s="63">
        <f t="shared" si="493"/>
        <v>0</v>
      </c>
      <c r="L285" s="63">
        <f t="shared" si="493"/>
        <v>0</v>
      </c>
      <c r="M285" s="63">
        <f t="shared" si="493"/>
        <v>0</v>
      </c>
      <c r="N285" s="63">
        <f t="shared" si="493"/>
        <v>0</v>
      </c>
      <c r="O285" s="63">
        <f t="shared" si="493"/>
        <v>0</v>
      </c>
      <c r="P285" s="63">
        <f t="shared" si="494"/>
        <v>0</v>
      </c>
      <c r="Q285" s="63">
        <f t="shared" si="494"/>
        <v>0</v>
      </c>
      <c r="R285" s="63">
        <f t="shared" si="494"/>
        <v>0</v>
      </c>
      <c r="S285" s="63">
        <f t="shared" si="494"/>
        <v>0</v>
      </c>
      <c r="T285" s="63">
        <f t="shared" si="494"/>
        <v>0</v>
      </c>
      <c r="U285" s="63">
        <f t="shared" si="494"/>
        <v>0</v>
      </c>
      <c r="V285" s="63">
        <f t="shared" si="494"/>
        <v>0</v>
      </c>
      <c r="W285" s="63">
        <f t="shared" si="494"/>
        <v>0</v>
      </c>
      <c r="X285" s="63">
        <f t="shared" si="494"/>
        <v>0</v>
      </c>
      <c r="AA285" s="3">
        <f t="shared" si="495"/>
        <v>0</v>
      </c>
    </row>
    <row r="286" spans="1:27" x14ac:dyDescent="0.25">
      <c r="A286" s="8">
        <f t="shared" ref="A286:A293" si="497">+A285+1</f>
        <v>225</v>
      </c>
      <c r="B286" s="3" t="str">
        <f t="shared" si="496"/>
        <v xml:space="preserve">    Energy</v>
      </c>
      <c r="C286" s="34" t="s">
        <v>577</v>
      </c>
      <c r="E286" s="63">
        <f>'Class Expense - Elec'!$I$90+'Class Expense - PRP'!$I$90</f>
        <v>0</v>
      </c>
      <c r="F286" s="63">
        <f t="shared" si="493"/>
        <v>0</v>
      </c>
      <c r="G286" s="63">
        <f t="shared" si="493"/>
        <v>0</v>
      </c>
      <c r="H286" s="63">
        <f t="shared" si="493"/>
        <v>0</v>
      </c>
      <c r="I286" s="63">
        <f t="shared" si="493"/>
        <v>0</v>
      </c>
      <c r="J286" s="63">
        <f t="shared" si="493"/>
        <v>0</v>
      </c>
      <c r="K286" s="63">
        <f t="shared" si="493"/>
        <v>0</v>
      </c>
      <c r="L286" s="63">
        <f t="shared" si="493"/>
        <v>0</v>
      </c>
      <c r="M286" s="63">
        <f t="shared" si="493"/>
        <v>0</v>
      </c>
      <c r="N286" s="63">
        <f t="shared" si="493"/>
        <v>0</v>
      </c>
      <c r="O286" s="63">
        <f t="shared" si="493"/>
        <v>0</v>
      </c>
      <c r="P286" s="63">
        <f t="shared" si="494"/>
        <v>0</v>
      </c>
      <c r="Q286" s="63">
        <f t="shared" si="494"/>
        <v>0</v>
      </c>
      <c r="R286" s="63">
        <f t="shared" si="494"/>
        <v>0</v>
      </c>
      <c r="S286" s="63">
        <f t="shared" si="494"/>
        <v>0</v>
      </c>
      <c r="T286" s="63">
        <f t="shared" si="494"/>
        <v>0</v>
      </c>
      <c r="U286" s="63">
        <f t="shared" si="494"/>
        <v>0</v>
      </c>
      <c r="V286" s="63">
        <f t="shared" si="494"/>
        <v>0</v>
      </c>
      <c r="W286" s="63">
        <f t="shared" si="494"/>
        <v>0</v>
      </c>
      <c r="X286" s="63">
        <f t="shared" si="494"/>
        <v>0</v>
      </c>
      <c r="AA286" s="3">
        <f t="shared" si="495"/>
        <v>0</v>
      </c>
    </row>
    <row r="287" spans="1:27" x14ac:dyDescent="0.25">
      <c r="A287" s="8">
        <f t="shared" si="497"/>
        <v>226</v>
      </c>
      <c r="B287" s="3" t="str">
        <f t="shared" si="496"/>
        <v xml:space="preserve">    Revenue</v>
      </c>
      <c r="C287" s="34" t="s">
        <v>577</v>
      </c>
      <c r="E287" s="63">
        <f>'Class Expense - Elec'!$J$90+'Class Expense - PRP'!$J$90</f>
        <v>0</v>
      </c>
      <c r="F287" s="63">
        <f t="shared" si="493"/>
        <v>0</v>
      </c>
      <c r="G287" s="63">
        <f t="shared" si="493"/>
        <v>0</v>
      </c>
      <c r="H287" s="63">
        <f t="shared" si="493"/>
        <v>0</v>
      </c>
      <c r="I287" s="63">
        <f t="shared" si="493"/>
        <v>0</v>
      </c>
      <c r="J287" s="63">
        <f t="shared" si="493"/>
        <v>0</v>
      </c>
      <c r="K287" s="63">
        <f t="shared" si="493"/>
        <v>0</v>
      </c>
      <c r="L287" s="63">
        <f t="shared" si="493"/>
        <v>0</v>
      </c>
      <c r="M287" s="63">
        <f t="shared" si="493"/>
        <v>0</v>
      </c>
      <c r="N287" s="63">
        <f t="shared" si="493"/>
        <v>0</v>
      </c>
      <c r="O287" s="63">
        <f t="shared" si="493"/>
        <v>0</v>
      </c>
      <c r="P287" s="63">
        <f t="shared" si="494"/>
        <v>0</v>
      </c>
      <c r="Q287" s="63">
        <f t="shared" si="494"/>
        <v>0</v>
      </c>
      <c r="R287" s="63">
        <f t="shared" si="494"/>
        <v>0</v>
      </c>
      <c r="S287" s="63">
        <f t="shared" si="494"/>
        <v>0</v>
      </c>
      <c r="T287" s="63">
        <f t="shared" si="494"/>
        <v>0</v>
      </c>
      <c r="U287" s="63">
        <f t="shared" si="494"/>
        <v>0</v>
      </c>
      <c r="V287" s="63">
        <f t="shared" si="494"/>
        <v>0</v>
      </c>
      <c r="W287" s="63">
        <f t="shared" si="494"/>
        <v>0</v>
      </c>
      <c r="X287" s="63">
        <f t="shared" si="494"/>
        <v>0</v>
      </c>
      <c r="AA287" s="3">
        <f t="shared" si="495"/>
        <v>0</v>
      </c>
    </row>
    <row r="288" spans="1:27" x14ac:dyDescent="0.25">
      <c r="A288" s="8">
        <f t="shared" si="497"/>
        <v>227</v>
      </c>
      <c r="B288" s="3" t="str">
        <f t="shared" si="496"/>
        <v xml:space="preserve">    Lights</v>
      </c>
      <c r="C288" s="34" t="s">
        <v>577</v>
      </c>
      <c r="E288" s="63">
        <f>'Class Expense - Elec'!$K$90+'Class Expense - PRP'!$K$90</f>
        <v>0</v>
      </c>
      <c r="F288" s="63">
        <f t="shared" si="493"/>
        <v>0</v>
      </c>
      <c r="G288" s="63">
        <f t="shared" si="493"/>
        <v>0</v>
      </c>
      <c r="H288" s="63">
        <f t="shared" si="493"/>
        <v>0</v>
      </c>
      <c r="I288" s="63">
        <f t="shared" si="493"/>
        <v>0</v>
      </c>
      <c r="J288" s="63">
        <f t="shared" si="493"/>
        <v>0</v>
      </c>
      <c r="K288" s="63">
        <f t="shared" si="493"/>
        <v>0</v>
      </c>
      <c r="L288" s="63">
        <f t="shared" si="493"/>
        <v>0</v>
      </c>
      <c r="M288" s="63">
        <f t="shared" si="493"/>
        <v>0</v>
      </c>
      <c r="N288" s="63">
        <f t="shared" si="493"/>
        <v>0</v>
      </c>
      <c r="O288" s="63">
        <f t="shared" si="493"/>
        <v>0</v>
      </c>
      <c r="P288" s="63">
        <f t="shared" si="494"/>
        <v>0</v>
      </c>
      <c r="Q288" s="63">
        <f t="shared" si="494"/>
        <v>0</v>
      </c>
      <c r="R288" s="63">
        <f t="shared" si="494"/>
        <v>0</v>
      </c>
      <c r="S288" s="63">
        <f t="shared" si="494"/>
        <v>0</v>
      </c>
      <c r="T288" s="63">
        <f t="shared" si="494"/>
        <v>0</v>
      </c>
      <c r="U288" s="63">
        <f t="shared" si="494"/>
        <v>0</v>
      </c>
      <c r="V288" s="63">
        <f t="shared" si="494"/>
        <v>0</v>
      </c>
      <c r="W288" s="63">
        <f t="shared" si="494"/>
        <v>0</v>
      </c>
      <c r="X288" s="63">
        <f t="shared" si="494"/>
        <v>0</v>
      </c>
      <c r="AA288" s="3">
        <f t="shared" si="495"/>
        <v>0</v>
      </c>
    </row>
    <row r="289" spans="1:27" x14ac:dyDescent="0.25">
      <c r="A289" s="8">
        <f t="shared" si="497"/>
        <v>228</v>
      </c>
      <c r="B289" s="3" t="str">
        <f t="shared" si="496"/>
        <v xml:space="preserve">    na</v>
      </c>
      <c r="C289" s="34" t="s">
        <v>577</v>
      </c>
      <c r="E289" s="63">
        <f>'Class Expense - Elec'!$L$90+'Class Expense - PRP'!$L$90</f>
        <v>0</v>
      </c>
      <c r="F289" s="63">
        <f t="shared" si="493"/>
        <v>0</v>
      </c>
      <c r="G289" s="63">
        <f t="shared" si="493"/>
        <v>0</v>
      </c>
      <c r="H289" s="63">
        <f t="shared" si="493"/>
        <v>0</v>
      </c>
      <c r="I289" s="63">
        <f t="shared" si="493"/>
        <v>0</v>
      </c>
      <c r="J289" s="63">
        <f t="shared" si="493"/>
        <v>0</v>
      </c>
      <c r="K289" s="63">
        <f t="shared" si="493"/>
        <v>0</v>
      </c>
      <c r="L289" s="63">
        <f t="shared" si="493"/>
        <v>0</v>
      </c>
      <c r="M289" s="63">
        <f t="shared" si="493"/>
        <v>0</v>
      </c>
      <c r="N289" s="63">
        <f t="shared" si="493"/>
        <v>0</v>
      </c>
      <c r="O289" s="63">
        <f t="shared" si="493"/>
        <v>0</v>
      </c>
      <c r="P289" s="63">
        <f t="shared" si="494"/>
        <v>0</v>
      </c>
      <c r="Q289" s="63">
        <f t="shared" si="494"/>
        <v>0</v>
      </c>
      <c r="R289" s="63">
        <f t="shared" si="494"/>
        <v>0</v>
      </c>
      <c r="S289" s="63">
        <f t="shared" si="494"/>
        <v>0</v>
      </c>
      <c r="T289" s="63">
        <f t="shared" si="494"/>
        <v>0</v>
      </c>
      <c r="U289" s="63">
        <f t="shared" si="494"/>
        <v>0</v>
      </c>
      <c r="V289" s="63">
        <f t="shared" si="494"/>
        <v>0</v>
      </c>
      <c r="W289" s="63">
        <f t="shared" si="494"/>
        <v>0</v>
      </c>
      <c r="X289" s="63">
        <f t="shared" si="494"/>
        <v>0</v>
      </c>
      <c r="AA289" s="3">
        <f t="shared" si="495"/>
        <v>0</v>
      </c>
    </row>
    <row r="290" spans="1:27" x14ac:dyDescent="0.25">
      <c r="A290" s="8">
        <f t="shared" si="497"/>
        <v>229</v>
      </c>
      <c r="B290" s="3" t="str">
        <f t="shared" si="496"/>
        <v xml:space="preserve">    na</v>
      </c>
      <c r="C290" s="34" t="s">
        <v>577</v>
      </c>
      <c r="E290" s="63">
        <f>'Class Expense - Elec'!$M$90+'Class Expense - PRP'!$M$90</f>
        <v>0</v>
      </c>
      <c r="F290" s="63">
        <f t="shared" si="493"/>
        <v>0</v>
      </c>
      <c r="G290" s="63">
        <f t="shared" si="493"/>
        <v>0</v>
      </c>
      <c r="H290" s="63">
        <f t="shared" si="493"/>
        <v>0</v>
      </c>
      <c r="I290" s="63">
        <f t="shared" si="493"/>
        <v>0</v>
      </c>
      <c r="J290" s="63">
        <f t="shared" si="493"/>
        <v>0</v>
      </c>
      <c r="K290" s="63">
        <f t="shared" si="493"/>
        <v>0</v>
      </c>
      <c r="L290" s="63">
        <f t="shared" si="493"/>
        <v>0</v>
      </c>
      <c r="M290" s="63">
        <f t="shared" si="493"/>
        <v>0</v>
      </c>
      <c r="N290" s="63">
        <f t="shared" si="493"/>
        <v>0</v>
      </c>
      <c r="O290" s="63">
        <f t="shared" si="493"/>
        <v>0</v>
      </c>
      <c r="P290" s="63">
        <f t="shared" si="494"/>
        <v>0</v>
      </c>
      <c r="Q290" s="63">
        <f t="shared" si="494"/>
        <v>0</v>
      </c>
      <c r="R290" s="63">
        <f t="shared" si="494"/>
        <v>0</v>
      </c>
      <c r="S290" s="63">
        <f t="shared" si="494"/>
        <v>0</v>
      </c>
      <c r="T290" s="63">
        <f t="shared" si="494"/>
        <v>0</v>
      </c>
      <c r="U290" s="63">
        <f t="shared" si="494"/>
        <v>0</v>
      </c>
      <c r="V290" s="63">
        <f t="shared" si="494"/>
        <v>0</v>
      </c>
      <c r="W290" s="63">
        <f t="shared" si="494"/>
        <v>0</v>
      </c>
      <c r="X290" s="63">
        <f t="shared" si="494"/>
        <v>0</v>
      </c>
      <c r="AA290" s="3">
        <f t="shared" si="495"/>
        <v>0</v>
      </c>
    </row>
    <row r="291" spans="1:27" x14ac:dyDescent="0.25">
      <c r="A291" s="8">
        <f t="shared" si="497"/>
        <v>230</v>
      </c>
      <c r="B291" s="3" t="str">
        <f t="shared" si="496"/>
        <v xml:space="preserve">    na</v>
      </c>
      <c r="C291" s="34" t="s">
        <v>577</v>
      </c>
      <c r="E291" s="63">
        <f>'Class Expense - Elec'!$N$90+'Class Expense - PRP'!$N$90</f>
        <v>0</v>
      </c>
      <c r="F291" s="63">
        <f t="shared" si="493"/>
        <v>0</v>
      </c>
      <c r="G291" s="63">
        <f t="shared" si="493"/>
        <v>0</v>
      </c>
      <c r="H291" s="63">
        <f t="shared" si="493"/>
        <v>0</v>
      </c>
      <c r="I291" s="63">
        <f t="shared" si="493"/>
        <v>0</v>
      </c>
      <c r="J291" s="63">
        <f t="shared" si="493"/>
        <v>0</v>
      </c>
      <c r="K291" s="63">
        <f t="shared" si="493"/>
        <v>0</v>
      </c>
      <c r="L291" s="63">
        <f t="shared" si="493"/>
        <v>0</v>
      </c>
      <c r="M291" s="63">
        <f t="shared" si="493"/>
        <v>0</v>
      </c>
      <c r="N291" s="63">
        <f t="shared" si="493"/>
        <v>0</v>
      </c>
      <c r="O291" s="63">
        <f t="shared" si="493"/>
        <v>0</v>
      </c>
      <c r="P291" s="63">
        <f t="shared" si="494"/>
        <v>0</v>
      </c>
      <c r="Q291" s="63">
        <f t="shared" si="494"/>
        <v>0</v>
      </c>
      <c r="R291" s="63">
        <f t="shared" si="494"/>
        <v>0</v>
      </c>
      <c r="S291" s="63">
        <f t="shared" si="494"/>
        <v>0</v>
      </c>
      <c r="T291" s="63">
        <f t="shared" si="494"/>
        <v>0</v>
      </c>
      <c r="U291" s="63">
        <f t="shared" si="494"/>
        <v>0</v>
      </c>
      <c r="V291" s="63">
        <f t="shared" si="494"/>
        <v>0</v>
      </c>
      <c r="W291" s="63">
        <f t="shared" si="494"/>
        <v>0</v>
      </c>
      <c r="X291" s="63">
        <f t="shared" si="494"/>
        <v>0</v>
      </c>
      <c r="AA291" s="3">
        <f t="shared" si="495"/>
        <v>0</v>
      </c>
    </row>
    <row r="292" spans="1:27" x14ac:dyDescent="0.25">
      <c r="A292" s="8">
        <f t="shared" si="497"/>
        <v>231</v>
      </c>
      <c r="B292" s="3" t="str">
        <f t="shared" si="496"/>
        <v xml:space="preserve">    na</v>
      </c>
      <c r="C292" s="34" t="s">
        <v>577</v>
      </c>
      <c r="E292" s="69">
        <f>'Class Expense - Elec'!$O$90+'Class Expense - PRP'!$O$90</f>
        <v>0</v>
      </c>
      <c r="F292" s="69">
        <f t="shared" si="493"/>
        <v>0</v>
      </c>
      <c r="G292" s="69">
        <f t="shared" si="493"/>
        <v>0</v>
      </c>
      <c r="H292" s="69">
        <f t="shared" si="493"/>
        <v>0</v>
      </c>
      <c r="I292" s="69">
        <f t="shared" si="493"/>
        <v>0</v>
      </c>
      <c r="J292" s="69">
        <f t="shared" si="493"/>
        <v>0</v>
      </c>
      <c r="K292" s="69">
        <f t="shared" si="493"/>
        <v>0</v>
      </c>
      <c r="L292" s="69">
        <f t="shared" si="493"/>
        <v>0</v>
      </c>
      <c r="M292" s="69">
        <f t="shared" si="493"/>
        <v>0</v>
      </c>
      <c r="N292" s="69">
        <f t="shared" si="493"/>
        <v>0</v>
      </c>
      <c r="O292" s="69">
        <f t="shared" si="493"/>
        <v>0</v>
      </c>
      <c r="P292" s="69">
        <f t="shared" si="494"/>
        <v>0</v>
      </c>
      <c r="Q292" s="69">
        <f t="shared" si="494"/>
        <v>0</v>
      </c>
      <c r="R292" s="69">
        <f t="shared" si="494"/>
        <v>0</v>
      </c>
      <c r="S292" s="69">
        <f t="shared" si="494"/>
        <v>0</v>
      </c>
      <c r="T292" s="69">
        <f t="shared" si="494"/>
        <v>0</v>
      </c>
      <c r="U292" s="69">
        <f t="shared" si="494"/>
        <v>0</v>
      </c>
      <c r="V292" s="69">
        <f t="shared" si="494"/>
        <v>0</v>
      </c>
      <c r="W292" s="69">
        <f t="shared" si="494"/>
        <v>0</v>
      </c>
      <c r="X292" s="69">
        <f t="shared" si="494"/>
        <v>0</v>
      </c>
      <c r="AA292" s="3">
        <f t="shared" si="495"/>
        <v>0</v>
      </c>
    </row>
    <row r="293" spans="1:27" x14ac:dyDescent="0.25">
      <c r="A293" s="8">
        <f t="shared" si="497"/>
        <v>232</v>
      </c>
      <c r="E293" s="63">
        <f>SUM(E284:E292)</f>
        <v>146247.14000000001</v>
      </c>
      <c r="F293" s="63">
        <f t="shared" ref="F293" si="498">SUM(F284:F292)</f>
        <v>0</v>
      </c>
      <c r="G293" s="63">
        <f t="shared" ref="G293" si="499">SUM(G284:G292)</f>
        <v>0</v>
      </c>
      <c r="H293" s="63">
        <f t="shared" ref="H293" si="500">SUM(H284:H292)</f>
        <v>0</v>
      </c>
      <c r="I293" s="63">
        <f t="shared" ref="I293" si="501">SUM(I284:I292)</f>
        <v>0</v>
      </c>
      <c r="J293" s="63">
        <f t="shared" ref="J293" si="502">SUM(J284:J292)</f>
        <v>0</v>
      </c>
      <c r="K293" s="63">
        <f t="shared" ref="K293" si="503">SUM(K284:K292)</f>
        <v>0</v>
      </c>
      <c r="L293" s="63">
        <f t="shared" ref="L293" si="504">SUM(L284:L292)</f>
        <v>0</v>
      </c>
      <c r="M293" s="63">
        <f t="shared" ref="M293" si="505">SUM(M284:M292)</f>
        <v>0</v>
      </c>
      <c r="N293" s="63">
        <f t="shared" ref="N293" si="506">SUM(N284:N292)</f>
        <v>0</v>
      </c>
      <c r="O293" s="63">
        <f t="shared" ref="O293" si="507">SUM(O284:O292)</f>
        <v>0</v>
      </c>
      <c r="P293" s="63">
        <f t="shared" ref="P293" si="508">SUM(P284:P292)</f>
        <v>146247.14000000001</v>
      </c>
      <c r="Q293" s="63">
        <f t="shared" ref="Q293" si="509">SUM(Q284:Q292)</f>
        <v>0</v>
      </c>
      <c r="R293" s="63">
        <f t="shared" ref="R293" si="510">SUM(R284:R292)</f>
        <v>0</v>
      </c>
      <c r="S293" s="63">
        <f t="shared" ref="S293" si="511">SUM(S284:S292)</f>
        <v>0</v>
      </c>
      <c r="T293" s="63">
        <f t="shared" ref="T293" si="512">SUM(T284:T292)</f>
        <v>0</v>
      </c>
      <c r="U293" s="63">
        <f t="shared" ref="U293" si="513">SUM(U284:U292)</f>
        <v>0</v>
      </c>
      <c r="V293" s="63">
        <f t="shared" ref="V293" si="514">SUM(V284:V292)</f>
        <v>0</v>
      </c>
      <c r="W293" s="63">
        <f t="shared" ref="W293" si="515">SUM(W284:W292)</f>
        <v>0</v>
      </c>
      <c r="X293" s="63">
        <f t="shared" ref="X293" si="516">SUM(X284:X292)</f>
        <v>0</v>
      </c>
      <c r="AA293" s="3">
        <f t="shared" si="495"/>
        <v>0</v>
      </c>
    </row>
    <row r="295" spans="1:27" x14ac:dyDescent="0.25">
      <c r="B295" s="3" t="s">
        <v>456</v>
      </c>
    </row>
    <row r="296" spans="1:27" x14ac:dyDescent="0.25">
      <c r="A296" s="8">
        <f>A293+1</f>
        <v>233</v>
      </c>
      <c r="B296" s="3" t="str">
        <f>B284</f>
        <v xml:space="preserve">    Consumer</v>
      </c>
      <c r="C296" s="34" t="s">
        <v>378</v>
      </c>
      <c r="E296" s="63">
        <f>'Class Expense - Elec'!$G$91+'Class Expense - PRP'!$G$91</f>
        <v>130785.9</v>
      </c>
      <c r="F296" s="63">
        <f t="shared" ref="F296:O304" si="517">IFERROR($E296*VLOOKUP($C296,ALLOCATORS,F$1,FALSE),0)</f>
        <v>54287.306736224316</v>
      </c>
      <c r="G296" s="63">
        <f t="shared" si="517"/>
        <v>32614.742696446036</v>
      </c>
      <c r="H296" s="63">
        <f t="shared" si="517"/>
        <v>39475.991900880341</v>
      </c>
      <c r="I296" s="63">
        <f t="shared" si="517"/>
        <v>2985.0058689272905</v>
      </c>
      <c r="J296" s="63">
        <f t="shared" si="517"/>
        <v>554.3582328007825</v>
      </c>
      <c r="K296" s="63">
        <f t="shared" si="517"/>
        <v>298.50058689272907</v>
      </c>
      <c r="L296" s="63">
        <f t="shared" si="517"/>
        <v>42.642940984675576</v>
      </c>
      <c r="M296" s="63">
        <f t="shared" si="517"/>
        <v>469.07235083143132</v>
      </c>
      <c r="N296" s="63">
        <f t="shared" si="517"/>
        <v>42.642940984675576</v>
      </c>
      <c r="O296" s="63">
        <f t="shared" si="517"/>
        <v>15.635745027714378</v>
      </c>
      <c r="P296" s="63">
        <f t="shared" ref="P296:X304" si="518">IFERROR($E296*VLOOKUP($C296,ALLOCATORS,P$1,FALSE),0)</f>
        <v>0</v>
      </c>
      <c r="Q296" s="63">
        <f t="shared" si="518"/>
        <v>0</v>
      </c>
      <c r="R296" s="63">
        <f t="shared" si="518"/>
        <v>0</v>
      </c>
      <c r="S296" s="63">
        <f t="shared" si="518"/>
        <v>0</v>
      </c>
      <c r="T296" s="63">
        <f t="shared" si="518"/>
        <v>0</v>
      </c>
      <c r="U296" s="63">
        <f t="shared" si="518"/>
        <v>0</v>
      </c>
      <c r="V296" s="63">
        <f t="shared" si="518"/>
        <v>0</v>
      </c>
      <c r="W296" s="63">
        <f t="shared" si="518"/>
        <v>0</v>
      </c>
      <c r="X296" s="63">
        <f t="shared" si="518"/>
        <v>0</v>
      </c>
      <c r="AA296" s="3">
        <f t="shared" ref="AA296:AA305" si="519">IF(ROUND(SUM(F296:X296)-E296,0)=0,0,1)</f>
        <v>0</v>
      </c>
    </row>
    <row r="297" spans="1:27" x14ac:dyDescent="0.25">
      <c r="A297" s="8">
        <f>+A296+1</f>
        <v>234</v>
      </c>
      <c r="B297" s="3" t="str">
        <f t="shared" ref="B297:B304" si="520">B285</f>
        <v xml:space="preserve">    Demand</v>
      </c>
      <c r="C297" s="34" t="s">
        <v>525</v>
      </c>
      <c r="E297" s="63">
        <f>'Class Expense - Elec'!$H$91+'Class Expense - PRP'!$H$91</f>
        <v>0</v>
      </c>
      <c r="F297" s="63">
        <f t="shared" si="517"/>
        <v>0</v>
      </c>
      <c r="G297" s="63">
        <f t="shared" si="517"/>
        <v>0</v>
      </c>
      <c r="H297" s="63">
        <f t="shared" si="517"/>
        <v>0</v>
      </c>
      <c r="I297" s="63">
        <f t="shared" si="517"/>
        <v>0</v>
      </c>
      <c r="J297" s="63">
        <f t="shared" si="517"/>
        <v>0</v>
      </c>
      <c r="K297" s="63">
        <f t="shared" si="517"/>
        <v>0</v>
      </c>
      <c r="L297" s="63">
        <f t="shared" si="517"/>
        <v>0</v>
      </c>
      <c r="M297" s="63">
        <f t="shared" si="517"/>
        <v>0</v>
      </c>
      <c r="N297" s="63">
        <f t="shared" si="517"/>
        <v>0</v>
      </c>
      <c r="O297" s="63">
        <f t="shared" si="517"/>
        <v>0</v>
      </c>
      <c r="P297" s="63">
        <f t="shared" si="518"/>
        <v>0</v>
      </c>
      <c r="Q297" s="63">
        <f t="shared" si="518"/>
        <v>0</v>
      </c>
      <c r="R297" s="63">
        <f t="shared" si="518"/>
        <v>0</v>
      </c>
      <c r="S297" s="63">
        <f t="shared" si="518"/>
        <v>0</v>
      </c>
      <c r="T297" s="63">
        <f t="shared" si="518"/>
        <v>0</v>
      </c>
      <c r="U297" s="63">
        <f t="shared" si="518"/>
        <v>0</v>
      </c>
      <c r="V297" s="63">
        <f t="shared" si="518"/>
        <v>0</v>
      </c>
      <c r="W297" s="63">
        <f t="shared" si="518"/>
        <v>0</v>
      </c>
      <c r="X297" s="63">
        <f t="shared" si="518"/>
        <v>0</v>
      </c>
      <c r="AA297" s="3">
        <f t="shared" si="519"/>
        <v>0</v>
      </c>
    </row>
    <row r="298" spans="1:27" x14ac:dyDescent="0.25">
      <c r="A298" s="8">
        <f t="shared" ref="A298:A305" si="521">+A297+1</f>
        <v>235</v>
      </c>
      <c r="B298" s="3" t="str">
        <f t="shared" si="520"/>
        <v xml:space="preserve">    Energy</v>
      </c>
      <c r="C298" s="34" t="s">
        <v>369</v>
      </c>
      <c r="E298" s="63">
        <f>'Class Expense - Elec'!$I$91+'Class Expense - PRP'!$I$91</f>
        <v>0</v>
      </c>
      <c r="F298" s="63">
        <f t="shared" si="517"/>
        <v>0</v>
      </c>
      <c r="G298" s="63">
        <f t="shared" si="517"/>
        <v>0</v>
      </c>
      <c r="H298" s="63">
        <f t="shared" si="517"/>
        <v>0</v>
      </c>
      <c r="I298" s="63">
        <f t="shared" si="517"/>
        <v>0</v>
      </c>
      <c r="J298" s="63">
        <f t="shared" si="517"/>
        <v>0</v>
      </c>
      <c r="K298" s="63">
        <f t="shared" si="517"/>
        <v>0</v>
      </c>
      <c r="L298" s="63">
        <f t="shared" si="517"/>
        <v>0</v>
      </c>
      <c r="M298" s="63">
        <f t="shared" si="517"/>
        <v>0</v>
      </c>
      <c r="N298" s="63">
        <f t="shared" si="517"/>
        <v>0</v>
      </c>
      <c r="O298" s="63">
        <f t="shared" si="517"/>
        <v>0</v>
      </c>
      <c r="P298" s="63">
        <f t="shared" si="518"/>
        <v>0</v>
      </c>
      <c r="Q298" s="63">
        <f t="shared" si="518"/>
        <v>0</v>
      </c>
      <c r="R298" s="63">
        <f t="shared" si="518"/>
        <v>0</v>
      </c>
      <c r="S298" s="63">
        <f t="shared" si="518"/>
        <v>0</v>
      </c>
      <c r="T298" s="63">
        <f t="shared" si="518"/>
        <v>0</v>
      </c>
      <c r="U298" s="63">
        <f t="shared" si="518"/>
        <v>0</v>
      </c>
      <c r="V298" s="63">
        <f t="shared" si="518"/>
        <v>0</v>
      </c>
      <c r="W298" s="63">
        <f t="shared" si="518"/>
        <v>0</v>
      </c>
      <c r="X298" s="63">
        <f t="shared" si="518"/>
        <v>0</v>
      </c>
      <c r="AA298" s="3">
        <f t="shared" si="519"/>
        <v>0</v>
      </c>
    </row>
    <row r="299" spans="1:27" x14ac:dyDescent="0.25">
      <c r="A299" s="8">
        <f t="shared" si="521"/>
        <v>236</v>
      </c>
      <c r="B299" s="3" t="str">
        <f t="shared" si="520"/>
        <v xml:space="preserve">    Revenue</v>
      </c>
      <c r="C299" s="34" t="s">
        <v>91</v>
      </c>
      <c r="E299" s="63">
        <f>'Class Expense - Elec'!$J$91+'Class Expense - PRP'!$J$91</f>
        <v>0</v>
      </c>
      <c r="F299" s="63">
        <f t="shared" si="517"/>
        <v>0</v>
      </c>
      <c r="G299" s="63">
        <f t="shared" si="517"/>
        <v>0</v>
      </c>
      <c r="H299" s="63">
        <f t="shared" si="517"/>
        <v>0</v>
      </c>
      <c r="I299" s="63">
        <f t="shared" si="517"/>
        <v>0</v>
      </c>
      <c r="J299" s="63">
        <f t="shared" si="517"/>
        <v>0</v>
      </c>
      <c r="K299" s="63">
        <f t="shared" si="517"/>
        <v>0</v>
      </c>
      <c r="L299" s="63">
        <f t="shared" si="517"/>
        <v>0</v>
      </c>
      <c r="M299" s="63">
        <f t="shared" si="517"/>
        <v>0</v>
      </c>
      <c r="N299" s="63">
        <f t="shared" si="517"/>
        <v>0</v>
      </c>
      <c r="O299" s="63">
        <f t="shared" si="517"/>
        <v>0</v>
      </c>
      <c r="P299" s="63">
        <f t="shared" si="518"/>
        <v>0</v>
      </c>
      <c r="Q299" s="63">
        <f t="shared" si="518"/>
        <v>0</v>
      </c>
      <c r="R299" s="63">
        <f t="shared" si="518"/>
        <v>0</v>
      </c>
      <c r="S299" s="63">
        <f t="shared" si="518"/>
        <v>0</v>
      </c>
      <c r="T299" s="63">
        <f t="shared" si="518"/>
        <v>0</v>
      </c>
      <c r="U299" s="63">
        <f t="shared" si="518"/>
        <v>0</v>
      </c>
      <c r="V299" s="63">
        <f t="shared" si="518"/>
        <v>0</v>
      </c>
      <c r="W299" s="63">
        <f t="shared" si="518"/>
        <v>0</v>
      </c>
      <c r="X299" s="63">
        <f t="shared" si="518"/>
        <v>0</v>
      </c>
      <c r="AA299" s="3">
        <f t="shared" si="519"/>
        <v>0</v>
      </c>
    </row>
    <row r="300" spans="1:27" x14ac:dyDescent="0.25">
      <c r="A300" s="8">
        <f t="shared" si="521"/>
        <v>237</v>
      </c>
      <c r="B300" s="3" t="str">
        <f t="shared" si="520"/>
        <v xml:space="preserve">    Lights</v>
      </c>
      <c r="C300" s="34" t="s">
        <v>577</v>
      </c>
      <c r="E300" s="63">
        <f>'Class Expense - Elec'!$K$91+'Class Expense - PRP'!$K$91</f>
        <v>0</v>
      </c>
      <c r="F300" s="63">
        <f t="shared" si="517"/>
        <v>0</v>
      </c>
      <c r="G300" s="63">
        <f t="shared" si="517"/>
        <v>0</v>
      </c>
      <c r="H300" s="63">
        <f t="shared" si="517"/>
        <v>0</v>
      </c>
      <c r="I300" s="63">
        <f t="shared" si="517"/>
        <v>0</v>
      </c>
      <c r="J300" s="63">
        <f t="shared" si="517"/>
        <v>0</v>
      </c>
      <c r="K300" s="63">
        <f t="shared" si="517"/>
        <v>0</v>
      </c>
      <c r="L300" s="63">
        <f t="shared" si="517"/>
        <v>0</v>
      </c>
      <c r="M300" s="63">
        <f t="shared" si="517"/>
        <v>0</v>
      </c>
      <c r="N300" s="63">
        <f t="shared" si="517"/>
        <v>0</v>
      </c>
      <c r="O300" s="63">
        <f t="shared" si="517"/>
        <v>0</v>
      </c>
      <c r="P300" s="63">
        <f t="shared" si="518"/>
        <v>0</v>
      </c>
      <c r="Q300" s="63">
        <f t="shared" si="518"/>
        <v>0</v>
      </c>
      <c r="R300" s="63">
        <f t="shared" si="518"/>
        <v>0</v>
      </c>
      <c r="S300" s="63">
        <f t="shared" si="518"/>
        <v>0</v>
      </c>
      <c r="T300" s="63">
        <f t="shared" si="518"/>
        <v>0</v>
      </c>
      <c r="U300" s="63">
        <f t="shared" si="518"/>
        <v>0</v>
      </c>
      <c r="V300" s="63">
        <f t="shared" si="518"/>
        <v>0</v>
      </c>
      <c r="W300" s="63">
        <f t="shared" si="518"/>
        <v>0</v>
      </c>
      <c r="X300" s="63">
        <f t="shared" si="518"/>
        <v>0</v>
      </c>
      <c r="AA300" s="3">
        <f t="shared" si="519"/>
        <v>0</v>
      </c>
    </row>
    <row r="301" spans="1:27" x14ac:dyDescent="0.25">
      <c r="A301" s="8">
        <f t="shared" si="521"/>
        <v>238</v>
      </c>
      <c r="B301" s="3" t="str">
        <f t="shared" si="520"/>
        <v xml:space="preserve">    na</v>
      </c>
      <c r="C301" s="34" t="s">
        <v>373</v>
      </c>
      <c r="E301" s="63">
        <f>'Class Expense - Elec'!$L$91+'Class Expense - PRP'!$L$91</f>
        <v>0</v>
      </c>
      <c r="F301" s="63">
        <f t="shared" si="517"/>
        <v>0</v>
      </c>
      <c r="G301" s="63">
        <f t="shared" si="517"/>
        <v>0</v>
      </c>
      <c r="H301" s="63">
        <f t="shared" si="517"/>
        <v>0</v>
      </c>
      <c r="I301" s="63">
        <f t="shared" si="517"/>
        <v>0</v>
      </c>
      <c r="J301" s="63">
        <f t="shared" si="517"/>
        <v>0</v>
      </c>
      <c r="K301" s="63">
        <f t="shared" si="517"/>
        <v>0</v>
      </c>
      <c r="L301" s="63">
        <f t="shared" si="517"/>
        <v>0</v>
      </c>
      <c r="M301" s="63">
        <f t="shared" si="517"/>
        <v>0</v>
      </c>
      <c r="N301" s="63">
        <f t="shared" si="517"/>
        <v>0</v>
      </c>
      <c r="O301" s="63">
        <f t="shared" si="517"/>
        <v>0</v>
      </c>
      <c r="P301" s="63">
        <f t="shared" si="518"/>
        <v>0</v>
      </c>
      <c r="Q301" s="63">
        <f t="shared" si="518"/>
        <v>0</v>
      </c>
      <c r="R301" s="63">
        <f t="shared" si="518"/>
        <v>0</v>
      </c>
      <c r="S301" s="63">
        <f t="shared" si="518"/>
        <v>0</v>
      </c>
      <c r="T301" s="63">
        <f t="shared" si="518"/>
        <v>0</v>
      </c>
      <c r="U301" s="63">
        <f t="shared" si="518"/>
        <v>0</v>
      </c>
      <c r="V301" s="63">
        <f t="shared" si="518"/>
        <v>0</v>
      </c>
      <c r="W301" s="63">
        <f t="shared" si="518"/>
        <v>0</v>
      </c>
      <c r="X301" s="63">
        <f t="shared" si="518"/>
        <v>0</v>
      </c>
      <c r="AA301" s="3">
        <f t="shared" si="519"/>
        <v>0</v>
      </c>
    </row>
    <row r="302" spans="1:27" x14ac:dyDescent="0.25">
      <c r="A302" s="8">
        <f t="shared" si="521"/>
        <v>239</v>
      </c>
      <c r="B302" s="3" t="str">
        <f t="shared" si="520"/>
        <v xml:space="preserve">    na</v>
      </c>
      <c r="C302" s="34" t="s">
        <v>373</v>
      </c>
      <c r="E302" s="63">
        <f>'Class Expense - Elec'!$M$91+'Class Expense - PRP'!$M$91</f>
        <v>0</v>
      </c>
      <c r="F302" s="63">
        <f t="shared" si="517"/>
        <v>0</v>
      </c>
      <c r="G302" s="63">
        <f t="shared" si="517"/>
        <v>0</v>
      </c>
      <c r="H302" s="63">
        <f t="shared" si="517"/>
        <v>0</v>
      </c>
      <c r="I302" s="63">
        <f t="shared" si="517"/>
        <v>0</v>
      </c>
      <c r="J302" s="63">
        <f t="shared" si="517"/>
        <v>0</v>
      </c>
      <c r="K302" s="63">
        <f t="shared" si="517"/>
        <v>0</v>
      </c>
      <c r="L302" s="63">
        <f t="shared" si="517"/>
        <v>0</v>
      </c>
      <c r="M302" s="63">
        <f t="shared" si="517"/>
        <v>0</v>
      </c>
      <c r="N302" s="63">
        <f t="shared" si="517"/>
        <v>0</v>
      </c>
      <c r="O302" s="63">
        <f t="shared" si="517"/>
        <v>0</v>
      </c>
      <c r="P302" s="63">
        <f t="shared" si="518"/>
        <v>0</v>
      </c>
      <c r="Q302" s="63">
        <f t="shared" si="518"/>
        <v>0</v>
      </c>
      <c r="R302" s="63">
        <f t="shared" si="518"/>
        <v>0</v>
      </c>
      <c r="S302" s="63">
        <f t="shared" si="518"/>
        <v>0</v>
      </c>
      <c r="T302" s="63">
        <f t="shared" si="518"/>
        <v>0</v>
      </c>
      <c r="U302" s="63">
        <f t="shared" si="518"/>
        <v>0</v>
      </c>
      <c r="V302" s="63">
        <f t="shared" si="518"/>
        <v>0</v>
      </c>
      <c r="W302" s="63">
        <f t="shared" si="518"/>
        <v>0</v>
      </c>
      <c r="X302" s="63">
        <f t="shared" si="518"/>
        <v>0</v>
      </c>
      <c r="AA302" s="3">
        <f t="shared" si="519"/>
        <v>0</v>
      </c>
    </row>
    <row r="303" spans="1:27" x14ac:dyDescent="0.25">
      <c r="A303" s="8">
        <f t="shared" si="521"/>
        <v>240</v>
      </c>
      <c r="B303" s="3" t="str">
        <f t="shared" si="520"/>
        <v xml:space="preserve">    na</v>
      </c>
      <c r="C303" s="34" t="s">
        <v>373</v>
      </c>
      <c r="E303" s="63">
        <f>'Class Expense - Elec'!$N$91+'Class Expense - PRP'!$N$91</f>
        <v>0</v>
      </c>
      <c r="F303" s="63">
        <f t="shared" si="517"/>
        <v>0</v>
      </c>
      <c r="G303" s="63">
        <f t="shared" si="517"/>
        <v>0</v>
      </c>
      <c r="H303" s="63">
        <f t="shared" si="517"/>
        <v>0</v>
      </c>
      <c r="I303" s="63">
        <f t="shared" si="517"/>
        <v>0</v>
      </c>
      <c r="J303" s="63">
        <f t="shared" si="517"/>
        <v>0</v>
      </c>
      <c r="K303" s="63">
        <f t="shared" si="517"/>
        <v>0</v>
      </c>
      <c r="L303" s="63">
        <f t="shared" si="517"/>
        <v>0</v>
      </c>
      <c r="M303" s="63">
        <f t="shared" si="517"/>
        <v>0</v>
      </c>
      <c r="N303" s="63">
        <f t="shared" si="517"/>
        <v>0</v>
      </c>
      <c r="O303" s="63">
        <f t="shared" si="517"/>
        <v>0</v>
      </c>
      <c r="P303" s="63">
        <f t="shared" si="518"/>
        <v>0</v>
      </c>
      <c r="Q303" s="63">
        <f t="shared" si="518"/>
        <v>0</v>
      </c>
      <c r="R303" s="63">
        <f t="shared" si="518"/>
        <v>0</v>
      </c>
      <c r="S303" s="63">
        <f t="shared" si="518"/>
        <v>0</v>
      </c>
      <c r="T303" s="63">
        <f t="shared" si="518"/>
        <v>0</v>
      </c>
      <c r="U303" s="63">
        <f t="shared" si="518"/>
        <v>0</v>
      </c>
      <c r="V303" s="63">
        <f t="shared" si="518"/>
        <v>0</v>
      </c>
      <c r="W303" s="63">
        <f t="shared" si="518"/>
        <v>0</v>
      </c>
      <c r="X303" s="63">
        <f t="shared" si="518"/>
        <v>0</v>
      </c>
      <c r="AA303" s="3">
        <f t="shared" si="519"/>
        <v>0</v>
      </c>
    </row>
    <row r="304" spans="1:27" x14ac:dyDescent="0.25">
      <c r="A304" s="8">
        <f t="shared" si="521"/>
        <v>241</v>
      </c>
      <c r="B304" s="3" t="str">
        <f t="shared" si="520"/>
        <v xml:space="preserve">    na</v>
      </c>
      <c r="C304" s="34" t="s">
        <v>373</v>
      </c>
      <c r="E304" s="69">
        <f>'Class Expense - Elec'!$O$91+'Class Expense - PRP'!$O$91</f>
        <v>0</v>
      </c>
      <c r="F304" s="69">
        <f t="shared" si="517"/>
        <v>0</v>
      </c>
      <c r="G304" s="69">
        <f t="shared" si="517"/>
        <v>0</v>
      </c>
      <c r="H304" s="69">
        <f t="shared" si="517"/>
        <v>0</v>
      </c>
      <c r="I304" s="69">
        <f t="shared" si="517"/>
        <v>0</v>
      </c>
      <c r="J304" s="69">
        <f t="shared" si="517"/>
        <v>0</v>
      </c>
      <c r="K304" s="69">
        <f t="shared" si="517"/>
        <v>0</v>
      </c>
      <c r="L304" s="69">
        <f t="shared" si="517"/>
        <v>0</v>
      </c>
      <c r="M304" s="69">
        <f t="shared" si="517"/>
        <v>0</v>
      </c>
      <c r="N304" s="69">
        <f t="shared" si="517"/>
        <v>0</v>
      </c>
      <c r="O304" s="69">
        <f t="shared" si="517"/>
        <v>0</v>
      </c>
      <c r="P304" s="69">
        <f t="shared" si="518"/>
        <v>0</v>
      </c>
      <c r="Q304" s="69">
        <f t="shared" si="518"/>
        <v>0</v>
      </c>
      <c r="R304" s="69">
        <f t="shared" si="518"/>
        <v>0</v>
      </c>
      <c r="S304" s="69">
        <f t="shared" si="518"/>
        <v>0</v>
      </c>
      <c r="T304" s="69">
        <f t="shared" si="518"/>
        <v>0</v>
      </c>
      <c r="U304" s="69">
        <f t="shared" si="518"/>
        <v>0</v>
      </c>
      <c r="V304" s="69">
        <f t="shared" si="518"/>
        <v>0</v>
      </c>
      <c r="W304" s="69">
        <f t="shared" si="518"/>
        <v>0</v>
      </c>
      <c r="X304" s="69">
        <f t="shared" si="518"/>
        <v>0</v>
      </c>
      <c r="AA304" s="3">
        <f t="shared" si="519"/>
        <v>0</v>
      </c>
    </row>
    <row r="305" spans="1:27" x14ac:dyDescent="0.25">
      <c r="A305" s="8">
        <f t="shared" si="521"/>
        <v>242</v>
      </c>
      <c r="E305" s="63">
        <f>SUM(E296:E304)</f>
        <v>130785.9</v>
      </c>
      <c r="F305" s="63">
        <f t="shared" ref="F305" si="522">SUM(F296:F304)</f>
        <v>54287.306736224316</v>
      </c>
      <c r="G305" s="63">
        <f t="shared" ref="G305" si="523">SUM(G296:G304)</f>
        <v>32614.742696446036</v>
      </c>
      <c r="H305" s="63">
        <f t="shared" ref="H305" si="524">SUM(H296:H304)</f>
        <v>39475.991900880341</v>
      </c>
      <c r="I305" s="63">
        <f t="shared" ref="I305" si="525">SUM(I296:I304)</f>
        <v>2985.0058689272905</v>
      </c>
      <c r="J305" s="63">
        <f t="shared" ref="J305" si="526">SUM(J296:J304)</f>
        <v>554.3582328007825</v>
      </c>
      <c r="K305" s="63">
        <f t="shared" ref="K305" si="527">SUM(K296:K304)</f>
        <v>298.50058689272907</v>
      </c>
      <c r="L305" s="63">
        <f t="shared" ref="L305" si="528">SUM(L296:L304)</f>
        <v>42.642940984675576</v>
      </c>
      <c r="M305" s="63">
        <f t="shared" ref="M305" si="529">SUM(M296:M304)</f>
        <v>469.07235083143132</v>
      </c>
      <c r="N305" s="63">
        <f t="shared" ref="N305" si="530">SUM(N296:N304)</f>
        <v>42.642940984675576</v>
      </c>
      <c r="O305" s="63">
        <f t="shared" ref="O305" si="531">SUM(O296:O304)</f>
        <v>15.635745027714378</v>
      </c>
      <c r="P305" s="63">
        <f t="shared" ref="P305" si="532">SUM(P296:P304)</f>
        <v>0</v>
      </c>
      <c r="Q305" s="63">
        <f t="shared" ref="Q305" si="533">SUM(Q296:Q304)</f>
        <v>0</v>
      </c>
      <c r="R305" s="63">
        <f t="shared" ref="R305" si="534">SUM(R296:R304)</f>
        <v>0</v>
      </c>
      <c r="S305" s="63">
        <f t="shared" ref="S305" si="535">SUM(S296:S304)</f>
        <v>0</v>
      </c>
      <c r="T305" s="63">
        <f t="shared" ref="T305" si="536">SUM(T296:T304)</f>
        <v>0</v>
      </c>
      <c r="U305" s="63">
        <f t="shared" ref="U305" si="537">SUM(U296:U304)</f>
        <v>0</v>
      </c>
      <c r="V305" s="63">
        <f t="shared" ref="V305" si="538">SUM(V296:V304)</f>
        <v>0</v>
      </c>
      <c r="W305" s="63">
        <f t="shared" ref="W305" si="539">SUM(W296:W304)</f>
        <v>0</v>
      </c>
      <c r="X305" s="63">
        <f t="shared" ref="X305" si="540">SUM(X296:X304)</f>
        <v>0</v>
      </c>
      <c r="AA305" s="3">
        <f t="shared" si="519"/>
        <v>0</v>
      </c>
    </row>
    <row r="307" spans="1:27" x14ac:dyDescent="0.25">
      <c r="B307" s="3" t="s">
        <v>457</v>
      </c>
    </row>
    <row r="308" spans="1:27" x14ac:dyDescent="0.25">
      <c r="A308" s="8">
        <f>A305+1</f>
        <v>243</v>
      </c>
      <c r="B308" s="3" t="str">
        <f>B296</f>
        <v xml:space="preserve">    Consumer</v>
      </c>
      <c r="C308" s="34" t="s">
        <v>373</v>
      </c>
      <c r="E308" s="63">
        <f>'Class Expense - Elec'!$G$92+'Class Expense - PRP'!$G$92</f>
        <v>0</v>
      </c>
      <c r="F308" s="63">
        <f t="shared" ref="F308:O316" si="541">IFERROR($E308*VLOOKUP($C308,ALLOCATORS,F$1,FALSE),0)</f>
        <v>0</v>
      </c>
      <c r="G308" s="63">
        <f t="shared" si="541"/>
        <v>0</v>
      </c>
      <c r="H308" s="63">
        <f t="shared" si="541"/>
        <v>0</v>
      </c>
      <c r="I308" s="63">
        <f t="shared" si="541"/>
        <v>0</v>
      </c>
      <c r="J308" s="63">
        <f t="shared" si="541"/>
        <v>0</v>
      </c>
      <c r="K308" s="63">
        <f t="shared" si="541"/>
        <v>0</v>
      </c>
      <c r="L308" s="63">
        <f t="shared" si="541"/>
        <v>0</v>
      </c>
      <c r="M308" s="63">
        <f t="shared" si="541"/>
        <v>0</v>
      </c>
      <c r="N308" s="63">
        <f t="shared" si="541"/>
        <v>0</v>
      </c>
      <c r="O308" s="63">
        <f t="shared" si="541"/>
        <v>0</v>
      </c>
      <c r="P308" s="63">
        <f t="shared" ref="P308:X316" si="542">IFERROR($E308*VLOOKUP($C308,ALLOCATORS,P$1,FALSE),0)</f>
        <v>0</v>
      </c>
      <c r="Q308" s="63">
        <f t="shared" si="542"/>
        <v>0</v>
      </c>
      <c r="R308" s="63">
        <f t="shared" si="542"/>
        <v>0</v>
      </c>
      <c r="S308" s="63">
        <f t="shared" si="542"/>
        <v>0</v>
      </c>
      <c r="T308" s="63">
        <f t="shared" si="542"/>
        <v>0</v>
      </c>
      <c r="U308" s="63">
        <f t="shared" si="542"/>
        <v>0</v>
      </c>
      <c r="V308" s="63">
        <f t="shared" si="542"/>
        <v>0</v>
      </c>
      <c r="W308" s="63">
        <f t="shared" si="542"/>
        <v>0</v>
      </c>
      <c r="X308" s="63">
        <f t="shared" si="542"/>
        <v>0</v>
      </c>
      <c r="AA308" s="3">
        <f t="shared" ref="AA308:AA317" si="543">IF(ROUND(SUM(F308:X308)-E308,0)=0,0,1)</f>
        <v>0</v>
      </c>
    </row>
    <row r="309" spans="1:27" x14ac:dyDescent="0.25">
      <c r="A309" s="8">
        <f>+A308+1</f>
        <v>244</v>
      </c>
      <c r="B309" s="3" t="str">
        <f t="shared" ref="B309:B316" si="544">B297</f>
        <v xml:space="preserve">    Demand</v>
      </c>
      <c r="C309" s="34" t="s">
        <v>525</v>
      </c>
      <c r="E309" s="63">
        <f>'Class Expense - Elec'!$H$92+'Class Expense - PRP'!$H$92</f>
        <v>0</v>
      </c>
      <c r="F309" s="63">
        <f t="shared" si="541"/>
        <v>0</v>
      </c>
      <c r="G309" s="63">
        <f t="shared" si="541"/>
        <v>0</v>
      </c>
      <c r="H309" s="63">
        <f t="shared" si="541"/>
        <v>0</v>
      </c>
      <c r="I309" s="63">
        <f t="shared" si="541"/>
        <v>0</v>
      </c>
      <c r="J309" s="63">
        <f t="shared" si="541"/>
        <v>0</v>
      </c>
      <c r="K309" s="63">
        <f t="shared" si="541"/>
        <v>0</v>
      </c>
      <c r="L309" s="63">
        <f t="shared" si="541"/>
        <v>0</v>
      </c>
      <c r="M309" s="63">
        <f t="shared" si="541"/>
        <v>0</v>
      </c>
      <c r="N309" s="63">
        <f t="shared" si="541"/>
        <v>0</v>
      </c>
      <c r="O309" s="63">
        <f t="shared" si="541"/>
        <v>0</v>
      </c>
      <c r="P309" s="63">
        <f t="shared" si="542"/>
        <v>0</v>
      </c>
      <c r="Q309" s="63">
        <f t="shared" si="542"/>
        <v>0</v>
      </c>
      <c r="R309" s="63">
        <f t="shared" si="542"/>
        <v>0</v>
      </c>
      <c r="S309" s="63">
        <f t="shared" si="542"/>
        <v>0</v>
      </c>
      <c r="T309" s="63">
        <f t="shared" si="542"/>
        <v>0</v>
      </c>
      <c r="U309" s="63">
        <f t="shared" si="542"/>
        <v>0</v>
      </c>
      <c r="V309" s="63">
        <f t="shared" si="542"/>
        <v>0</v>
      </c>
      <c r="W309" s="63">
        <f t="shared" si="542"/>
        <v>0</v>
      </c>
      <c r="X309" s="63">
        <f t="shared" si="542"/>
        <v>0</v>
      </c>
      <c r="AA309" s="3">
        <f t="shared" si="543"/>
        <v>0</v>
      </c>
    </row>
    <row r="310" spans="1:27" x14ac:dyDescent="0.25">
      <c r="A310" s="8">
        <f t="shared" ref="A310:A317" si="545">+A309+1</f>
        <v>245</v>
      </c>
      <c r="B310" s="3" t="str">
        <f t="shared" si="544"/>
        <v xml:space="preserve">    Energy</v>
      </c>
      <c r="C310" s="34" t="s">
        <v>369</v>
      </c>
      <c r="E310" s="63">
        <f>'Class Expense - Elec'!$I$92+'Class Expense - PRP'!$I$92</f>
        <v>0</v>
      </c>
      <c r="F310" s="63">
        <f t="shared" si="541"/>
        <v>0</v>
      </c>
      <c r="G310" s="63">
        <f t="shared" si="541"/>
        <v>0</v>
      </c>
      <c r="H310" s="63">
        <f t="shared" si="541"/>
        <v>0</v>
      </c>
      <c r="I310" s="63">
        <f t="shared" si="541"/>
        <v>0</v>
      </c>
      <c r="J310" s="63">
        <f t="shared" si="541"/>
        <v>0</v>
      </c>
      <c r="K310" s="63">
        <f t="shared" si="541"/>
        <v>0</v>
      </c>
      <c r="L310" s="63">
        <f t="shared" si="541"/>
        <v>0</v>
      </c>
      <c r="M310" s="63">
        <f t="shared" si="541"/>
        <v>0</v>
      </c>
      <c r="N310" s="63">
        <f t="shared" si="541"/>
        <v>0</v>
      </c>
      <c r="O310" s="63">
        <f t="shared" si="541"/>
        <v>0</v>
      </c>
      <c r="P310" s="63">
        <f t="shared" si="542"/>
        <v>0</v>
      </c>
      <c r="Q310" s="63">
        <f t="shared" si="542"/>
        <v>0</v>
      </c>
      <c r="R310" s="63">
        <f t="shared" si="542"/>
        <v>0</v>
      </c>
      <c r="S310" s="63">
        <f t="shared" si="542"/>
        <v>0</v>
      </c>
      <c r="T310" s="63">
        <f t="shared" si="542"/>
        <v>0</v>
      </c>
      <c r="U310" s="63">
        <f t="shared" si="542"/>
        <v>0</v>
      </c>
      <c r="V310" s="63">
        <f t="shared" si="542"/>
        <v>0</v>
      </c>
      <c r="W310" s="63">
        <f t="shared" si="542"/>
        <v>0</v>
      </c>
      <c r="X310" s="63">
        <f t="shared" si="542"/>
        <v>0</v>
      </c>
      <c r="AA310" s="3">
        <f t="shared" si="543"/>
        <v>0</v>
      </c>
    </row>
    <row r="311" spans="1:27" x14ac:dyDescent="0.25">
      <c r="A311" s="8">
        <f t="shared" si="545"/>
        <v>246</v>
      </c>
      <c r="B311" s="3" t="str">
        <f t="shared" si="544"/>
        <v xml:space="preserve">    Revenue</v>
      </c>
      <c r="C311" s="34" t="s">
        <v>91</v>
      </c>
      <c r="E311" s="63">
        <f>'Class Expense - Elec'!$J$92+'Class Expense - PRP'!$J$92</f>
        <v>0</v>
      </c>
      <c r="F311" s="63">
        <f t="shared" si="541"/>
        <v>0</v>
      </c>
      <c r="G311" s="63">
        <f t="shared" si="541"/>
        <v>0</v>
      </c>
      <c r="H311" s="63">
        <f t="shared" si="541"/>
        <v>0</v>
      </c>
      <c r="I311" s="63">
        <f t="shared" si="541"/>
        <v>0</v>
      </c>
      <c r="J311" s="63">
        <f t="shared" si="541"/>
        <v>0</v>
      </c>
      <c r="K311" s="63">
        <f t="shared" si="541"/>
        <v>0</v>
      </c>
      <c r="L311" s="63">
        <f t="shared" si="541"/>
        <v>0</v>
      </c>
      <c r="M311" s="63">
        <f t="shared" si="541"/>
        <v>0</v>
      </c>
      <c r="N311" s="63">
        <f t="shared" si="541"/>
        <v>0</v>
      </c>
      <c r="O311" s="63">
        <f t="shared" si="541"/>
        <v>0</v>
      </c>
      <c r="P311" s="63">
        <f t="shared" si="542"/>
        <v>0</v>
      </c>
      <c r="Q311" s="63">
        <f t="shared" si="542"/>
        <v>0</v>
      </c>
      <c r="R311" s="63">
        <f t="shared" si="542"/>
        <v>0</v>
      </c>
      <c r="S311" s="63">
        <f t="shared" si="542"/>
        <v>0</v>
      </c>
      <c r="T311" s="63">
        <f t="shared" si="542"/>
        <v>0</v>
      </c>
      <c r="U311" s="63">
        <f t="shared" si="542"/>
        <v>0</v>
      </c>
      <c r="V311" s="63">
        <f t="shared" si="542"/>
        <v>0</v>
      </c>
      <c r="W311" s="63">
        <f t="shared" si="542"/>
        <v>0</v>
      </c>
      <c r="X311" s="63">
        <f t="shared" si="542"/>
        <v>0</v>
      </c>
      <c r="AA311" s="3">
        <f t="shared" si="543"/>
        <v>0</v>
      </c>
    </row>
    <row r="312" spans="1:27" x14ac:dyDescent="0.25">
      <c r="A312" s="8">
        <f t="shared" si="545"/>
        <v>247</v>
      </c>
      <c r="B312" s="3" t="str">
        <f t="shared" si="544"/>
        <v xml:space="preserve">    Lights</v>
      </c>
      <c r="C312" s="34" t="s">
        <v>577</v>
      </c>
      <c r="E312" s="63">
        <f>'Class Expense - Elec'!$K$92+'Class Expense - PRP'!$K$92</f>
        <v>0</v>
      </c>
      <c r="F312" s="63">
        <f t="shared" si="541"/>
        <v>0</v>
      </c>
      <c r="G312" s="63">
        <f t="shared" si="541"/>
        <v>0</v>
      </c>
      <c r="H312" s="63">
        <f t="shared" si="541"/>
        <v>0</v>
      </c>
      <c r="I312" s="63">
        <f t="shared" si="541"/>
        <v>0</v>
      </c>
      <c r="J312" s="63">
        <f t="shared" si="541"/>
        <v>0</v>
      </c>
      <c r="K312" s="63">
        <f t="shared" si="541"/>
        <v>0</v>
      </c>
      <c r="L312" s="63">
        <f t="shared" si="541"/>
        <v>0</v>
      </c>
      <c r="M312" s="63">
        <f t="shared" si="541"/>
        <v>0</v>
      </c>
      <c r="N312" s="63">
        <f t="shared" si="541"/>
        <v>0</v>
      </c>
      <c r="O312" s="63">
        <f t="shared" si="541"/>
        <v>0</v>
      </c>
      <c r="P312" s="63">
        <f t="shared" si="542"/>
        <v>0</v>
      </c>
      <c r="Q312" s="63">
        <f t="shared" si="542"/>
        <v>0</v>
      </c>
      <c r="R312" s="63">
        <f t="shared" si="542"/>
        <v>0</v>
      </c>
      <c r="S312" s="63">
        <f t="shared" si="542"/>
        <v>0</v>
      </c>
      <c r="T312" s="63">
        <f t="shared" si="542"/>
        <v>0</v>
      </c>
      <c r="U312" s="63">
        <f t="shared" si="542"/>
        <v>0</v>
      </c>
      <c r="V312" s="63">
        <f t="shared" si="542"/>
        <v>0</v>
      </c>
      <c r="W312" s="63">
        <f t="shared" si="542"/>
        <v>0</v>
      </c>
      <c r="X312" s="63">
        <f t="shared" si="542"/>
        <v>0</v>
      </c>
      <c r="AA312" s="3">
        <f t="shared" si="543"/>
        <v>0</v>
      </c>
    </row>
    <row r="313" spans="1:27" x14ac:dyDescent="0.25">
      <c r="A313" s="8">
        <f t="shared" si="545"/>
        <v>248</v>
      </c>
      <c r="B313" s="3" t="str">
        <f t="shared" si="544"/>
        <v xml:space="preserve">    na</v>
      </c>
      <c r="C313" s="34" t="s">
        <v>373</v>
      </c>
      <c r="E313" s="63">
        <f>'Class Expense - Elec'!$L$92+'Class Expense - PRP'!$L$92</f>
        <v>0</v>
      </c>
      <c r="F313" s="63">
        <f t="shared" si="541"/>
        <v>0</v>
      </c>
      <c r="G313" s="63">
        <f t="shared" si="541"/>
        <v>0</v>
      </c>
      <c r="H313" s="63">
        <f t="shared" si="541"/>
        <v>0</v>
      </c>
      <c r="I313" s="63">
        <f t="shared" si="541"/>
        <v>0</v>
      </c>
      <c r="J313" s="63">
        <f t="shared" si="541"/>
        <v>0</v>
      </c>
      <c r="K313" s="63">
        <f t="shared" si="541"/>
        <v>0</v>
      </c>
      <c r="L313" s="63">
        <f t="shared" si="541"/>
        <v>0</v>
      </c>
      <c r="M313" s="63">
        <f t="shared" si="541"/>
        <v>0</v>
      </c>
      <c r="N313" s="63">
        <f t="shared" si="541"/>
        <v>0</v>
      </c>
      <c r="O313" s="63">
        <f t="shared" si="541"/>
        <v>0</v>
      </c>
      <c r="P313" s="63">
        <f t="shared" si="542"/>
        <v>0</v>
      </c>
      <c r="Q313" s="63">
        <f t="shared" si="542"/>
        <v>0</v>
      </c>
      <c r="R313" s="63">
        <f t="shared" si="542"/>
        <v>0</v>
      </c>
      <c r="S313" s="63">
        <f t="shared" si="542"/>
        <v>0</v>
      </c>
      <c r="T313" s="63">
        <f t="shared" si="542"/>
        <v>0</v>
      </c>
      <c r="U313" s="63">
        <f t="shared" si="542"/>
        <v>0</v>
      </c>
      <c r="V313" s="63">
        <f t="shared" si="542"/>
        <v>0</v>
      </c>
      <c r="W313" s="63">
        <f t="shared" si="542"/>
        <v>0</v>
      </c>
      <c r="X313" s="63">
        <f t="shared" si="542"/>
        <v>0</v>
      </c>
      <c r="AA313" s="3">
        <f t="shared" si="543"/>
        <v>0</v>
      </c>
    </row>
    <row r="314" spans="1:27" x14ac:dyDescent="0.25">
      <c r="A314" s="8">
        <f t="shared" si="545"/>
        <v>249</v>
      </c>
      <c r="B314" s="3" t="str">
        <f t="shared" si="544"/>
        <v xml:space="preserve">    na</v>
      </c>
      <c r="C314" s="34" t="s">
        <v>373</v>
      </c>
      <c r="E314" s="63">
        <f>'Class Expense - Elec'!$M$92+'Class Expense - PRP'!$M$92</f>
        <v>0</v>
      </c>
      <c r="F314" s="63">
        <f t="shared" si="541"/>
        <v>0</v>
      </c>
      <c r="G314" s="63">
        <f t="shared" si="541"/>
        <v>0</v>
      </c>
      <c r="H314" s="63">
        <f t="shared" si="541"/>
        <v>0</v>
      </c>
      <c r="I314" s="63">
        <f t="shared" si="541"/>
        <v>0</v>
      </c>
      <c r="J314" s="63">
        <f t="shared" si="541"/>
        <v>0</v>
      </c>
      <c r="K314" s="63">
        <f t="shared" si="541"/>
        <v>0</v>
      </c>
      <c r="L314" s="63">
        <f t="shared" si="541"/>
        <v>0</v>
      </c>
      <c r="M314" s="63">
        <f t="shared" si="541"/>
        <v>0</v>
      </c>
      <c r="N314" s="63">
        <f t="shared" si="541"/>
        <v>0</v>
      </c>
      <c r="O314" s="63">
        <f t="shared" si="541"/>
        <v>0</v>
      </c>
      <c r="P314" s="63">
        <f t="shared" si="542"/>
        <v>0</v>
      </c>
      <c r="Q314" s="63">
        <f t="shared" si="542"/>
        <v>0</v>
      </c>
      <c r="R314" s="63">
        <f t="shared" si="542"/>
        <v>0</v>
      </c>
      <c r="S314" s="63">
        <f t="shared" si="542"/>
        <v>0</v>
      </c>
      <c r="T314" s="63">
        <f t="shared" si="542"/>
        <v>0</v>
      </c>
      <c r="U314" s="63">
        <f t="shared" si="542"/>
        <v>0</v>
      </c>
      <c r="V314" s="63">
        <f t="shared" si="542"/>
        <v>0</v>
      </c>
      <c r="W314" s="63">
        <f t="shared" si="542"/>
        <v>0</v>
      </c>
      <c r="X314" s="63">
        <f t="shared" si="542"/>
        <v>0</v>
      </c>
      <c r="AA314" s="3">
        <f t="shared" si="543"/>
        <v>0</v>
      </c>
    </row>
    <row r="315" spans="1:27" x14ac:dyDescent="0.25">
      <c r="A315" s="8">
        <f t="shared" si="545"/>
        <v>250</v>
      </c>
      <c r="B315" s="3" t="str">
        <f t="shared" si="544"/>
        <v xml:space="preserve">    na</v>
      </c>
      <c r="C315" s="34" t="s">
        <v>373</v>
      </c>
      <c r="E315" s="63">
        <f>'Class Expense - Elec'!$N$92+'Class Expense - PRP'!$N$92</f>
        <v>0</v>
      </c>
      <c r="F315" s="63">
        <f t="shared" si="541"/>
        <v>0</v>
      </c>
      <c r="G315" s="63">
        <f t="shared" si="541"/>
        <v>0</v>
      </c>
      <c r="H315" s="63">
        <f t="shared" si="541"/>
        <v>0</v>
      </c>
      <c r="I315" s="63">
        <f t="shared" si="541"/>
        <v>0</v>
      </c>
      <c r="J315" s="63">
        <f t="shared" si="541"/>
        <v>0</v>
      </c>
      <c r="K315" s="63">
        <f t="shared" si="541"/>
        <v>0</v>
      </c>
      <c r="L315" s="63">
        <f t="shared" si="541"/>
        <v>0</v>
      </c>
      <c r="M315" s="63">
        <f t="shared" si="541"/>
        <v>0</v>
      </c>
      <c r="N315" s="63">
        <f t="shared" si="541"/>
        <v>0</v>
      </c>
      <c r="O315" s="63">
        <f t="shared" si="541"/>
        <v>0</v>
      </c>
      <c r="P315" s="63">
        <f t="shared" si="542"/>
        <v>0</v>
      </c>
      <c r="Q315" s="63">
        <f t="shared" si="542"/>
        <v>0</v>
      </c>
      <c r="R315" s="63">
        <f t="shared" si="542"/>
        <v>0</v>
      </c>
      <c r="S315" s="63">
        <f t="shared" si="542"/>
        <v>0</v>
      </c>
      <c r="T315" s="63">
        <f t="shared" si="542"/>
        <v>0</v>
      </c>
      <c r="U315" s="63">
        <f t="shared" si="542"/>
        <v>0</v>
      </c>
      <c r="V315" s="63">
        <f t="shared" si="542"/>
        <v>0</v>
      </c>
      <c r="W315" s="63">
        <f t="shared" si="542"/>
        <v>0</v>
      </c>
      <c r="X315" s="63">
        <f t="shared" si="542"/>
        <v>0</v>
      </c>
      <c r="AA315" s="3">
        <f t="shared" si="543"/>
        <v>0</v>
      </c>
    </row>
    <row r="316" spans="1:27" x14ac:dyDescent="0.25">
      <c r="A316" s="8">
        <f t="shared" si="545"/>
        <v>251</v>
      </c>
      <c r="B316" s="3" t="str">
        <f t="shared" si="544"/>
        <v xml:space="preserve">    na</v>
      </c>
      <c r="C316" s="34" t="s">
        <v>373</v>
      </c>
      <c r="E316" s="69">
        <f>'Class Expense - Elec'!$O$92+'Class Expense - PRP'!$O$92</f>
        <v>0</v>
      </c>
      <c r="F316" s="69">
        <f t="shared" si="541"/>
        <v>0</v>
      </c>
      <c r="G316" s="69">
        <f t="shared" si="541"/>
        <v>0</v>
      </c>
      <c r="H316" s="69">
        <f t="shared" si="541"/>
        <v>0</v>
      </c>
      <c r="I316" s="69">
        <f t="shared" si="541"/>
        <v>0</v>
      </c>
      <c r="J316" s="69">
        <f t="shared" si="541"/>
        <v>0</v>
      </c>
      <c r="K316" s="69">
        <f t="shared" si="541"/>
        <v>0</v>
      </c>
      <c r="L316" s="69">
        <f t="shared" si="541"/>
        <v>0</v>
      </c>
      <c r="M316" s="69">
        <f t="shared" si="541"/>
        <v>0</v>
      </c>
      <c r="N316" s="69">
        <f t="shared" si="541"/>
        <v>0</v>
      </c>
      <c r="O316" s="69">
        <f t="shared" si="541"/>
        <v>0</v>
      </c>
      <c r="P316" s="69">
        <f t="shared" si="542"/>
        <v>0</v>
      </c>
      <c r="Q316" s="69">
        <f t="shared" si="542"/>
        <v>0</v>
      </c>
      <c r="R316" s="69">
        <f t="shared" si="542"/>
        <v>0</v>
      </c>
      <c r="S316" s="69">
        <f t="shared" si="542"/>
        <v>0</v>
      </c>
      <c r="T316" s="69">
        <f t="shared" si="542"/>
        <v>0</v>
      </c>
      <c r="U316" s="69">
        <f t="shared" si="542"/>
        <v>0</v>
      </c>
      <c r="V316" s="69">
        <f t="shared" si="542"/>
        <v>0</v>
      </c>
      <c r="W316" s="69">
        <f t="shared" si="542"/>
        <v>0</v>
      </c>
      <c r="X316" s="69">
        <f t="shared" si="542"/>
        <v>0</v>
      </c>
      <c r="AA316" s="3">
        <f t="shared" si="543"/>
        <v>0</v>
      </c>
    </row>
    <row r="317" spans="1:27" x14ac:dyDescent="0.25">
      <c r="A317" s="8">
        <f t="shared" si="545"/>
        <v>252</v>
      </c>
      <c r="E317" s="63">
        <f>SUM(E308:E316)</f>
        <v>0</v>
      </c>
      <c r="F317" s="63">
        <f t="shared" ref="F317" si="546">SUM(F308:F316)</f>
        <v>0</v>
      </c>
      <c r="G317" s="63">
        <f t="shared" ref="G317" si="547">SUM(G308:G316)</f>
        <v>0</v>
      </c>
      <c r="H317" s="63">
        <f t="shared" ref="H317" si="548">SUM(H308:H316)</f>
        <v>0</v>
      </c>
      <c r="I317" s="63">
        <f t="shared" ref="I317" si="549">SUM(I308:I316)</f>
        <v>0</v>
      </c>
      <c r="J317" s="63">
        <f t="shared" ref="J317" si="550">SUM(J308:J316)</f>
        <v>0</v>
      </c>
      <c r="K317" s="63">
        <f t="shared" ref="K317" si="551">SUM(K308:K316)</f>
        <v>0</v>
      </c>
      <c r="L317" s="63">
        <f t="shared" ref="L317" si="552">SUM(L308:L316)</f>
        <v>0</v>
      </c>
      <c r="M317" s="63">
        <f t="shared" ref="M317" si="553">SUM(M308:M316)</f>
        <v>0</v>
      </c>
      <c r="N317" s="63">
        <f t="shared" ref="N317" si="554">SUM(N308:N316)</f>
        <v>0</v>
      </c>
      <c r="O317" s="63">
        <f t="shared" ref="O317" si="555">SUM(O308:O316)</f>
        <v>0</v>
      </c>
      <c r="P317" s="63">
        <f t="shared" ref="P317" si="556">SUM(P308:P316)</f>
        <v>0</v>
      </c>
      <c r="Q317" s="63">
        <f t="shared" ref="Q317" si="557">SUM(Q308:Q316)</f>
        <v>0</v>
      </c>
      <c r="R317" s="63">
        <f t="shared" ref="R317" si="558">SUM(R308:R316)</f>
        <v>0</v>
      </c>
      <c r="S317" s="63">
        <f t="shared" ref="S317" si="559">SUM(S308:S316)</f>
        <v>0</v>
      </c>
      <c r="T317" s="63">
        <f t="shared" ref="T317" si="560">SUM(T308:T316)</f>
        <v>0</v>
      </c>
      <c r="U317" s="63">
        <f t="shared" ref="U317" si="561">SUM(U308:U316)</f>
        <v>0</v>
      </c>
      <c r="V317" s="63">
        <f t="shared" ref="V317" si="562">SUM(V308:V316)</f>
        <v>0</v>
      </c>
      <c r="W317" s="63">
        <f t="shared" ref="W317" si="563">SUM(W308:W316)</f>
        <v>0</v>
      </c>
      <c r="X317" s="63">
        <f t="shared" ref="X317" si="564">SUM(X308:X316)</f>
        <v>0</v>
      </c>
      <c r="AA317" s="3">
        <f t="shared" si="543"/>
        <v>0</v>
      </c>
    </row>
    <row r="319" spans="1:27" s="66" customFormat="1" x14ac:dyDescent="0.25">
      <c r="A319" s="71">
        <f>+A317+1</f>
        <v>253</v>
      </c>
      <c r="B319" s="67" t="s">
        <v>458</v>
      </c>
      <c r="E319" s="70">
        <f>E317+E305+E293+E281+E269+E257+E245+E233+E221</f>
        <v>7396865.71</v>
      </c>
      <c r="F319" s="70">
        <f t="shared" ref="F319:X319" si="565">F317+F305+F293+F281+F269+F257+F245+F233+F221</f>
        <v>2463603.4127386012</v>
      </c>
      <c r="G319" s="70">
        <f t="shared" si="565"/>
        <v>937543.90694999322</v>
      </c>
      <c r="H319" s="70">
        <f t="shared" si="565"/>
        <v>942178.2786055106</v>
      </c>
      <c r="I319" s="70">
        <f t="shared" si="565"/>
        <v>266461.18062259466</v>
      </c>
      <c r="J319" s="70">
        <f t="shared" si="565"/>
        <v>557735.6579249904</v>
      </c>
      <c r="K319" s="70">
        <f t="shared" si="565"/>
        <v>1597392.5970843132</v>
      </c>
      <c r="L319" s="70">
        <f t="shared" si="565"/>
        <v>121302.14248890727</v>
      </c>
      <c r="M319" s="70">
        <f t="shared" si="565"/>
        <v>348431.98165639659</v>
      </c>
      <c r="N319" s="70">
        <f t="shared" si="565"/>
        <v>80.330818584870073</v>
      </c>
      <c r="O319" s="70">
        <f t="shared" si="565"/>
        <v>1688.0663837373354</v>
      </c>
      <c r="P319" s="70">
        <f t="shared" si="565"/>
        <v>160448.15472637073</v>
      </c>
      <c r="Q319" s="70">
        <f t="shared" si="565"/>
        <v>0</v>
      </c>
      <c r="R319" s="70">
        <f t="shared" si="565"/>
        <v>0</v>
      </c>
      <c r="S319" s="70">
        <f t="shared" si="565"/>
        <v>0</v>
      </c>
      <c r="T319" s="70">
        <f t="shared" si="565"/>
        <v>0</v>
      </c>
      <c r="U319" s="70">
        <f t="shared" si="565"/>
        <v>0</v>
      </c>
      <c r="V319" s="70">
        <f t="shared" si="565"/>
        <v>0</v>
      </c>
      <c r="W319" s="70">
        <f t="shared" si="565"/>
        <v>0</v>
      </c>
      <c r="X319" s="70">
        <f t="shared" si="565"/>
        <v>0</v>
      </c>
    </row>
    <row r="322" spans="1:27" s="66" customFormat="1" x14ac:dyDescent="0.25">
      <c r="B322" s="76" t="s">
        <v>459</v>
      </c>
    </row>
    <row r="323" spans="1:27" x14ac:dyDescent="0.25">
      <c r="B323" s="3" t="s">
        <v>460</v>
      </c>
    </row>
    <row r="324" spans="1:27" x14ac:dyDescent="0.25">
      <c r="A324" s="8">
        <f>+A319+1</f>
        <v>254</v>
      </c>
      <c r="B324" s="3" t="str">
        <f>B308</f>
        <v xml:space="preserve">    Consumer</v>
      </c>
      <c r="C324" s="34" t="s">
        <v>373</v>
      </c>
      <c r="E324" s="63">
        <f>'Class Expense - Elec'!$G$98+'Class Expense - PRP'!$G$98</f>
        <v>565041.68999999994</v>
      </c>
      <c r="F324" s="63">
        <f t="shared" ref="F324:O332" si="566">IFERROR($E324*VLOOKUP($C324,ALLOCATORS,F$1,FALSE),0)</f>
        <v>431756.87696530746</v>
      </c>
      <c r="G324" s="63">
        <f t="shared" si="566"/>
        <v>51878.202461085988</v>
      </c>
      <c r="H324" s="63">
        <f t="shared" si="566"/>
        <v>78489.945453763343</v>
      </c>
      <c r="I324" s="63">
        <f t="shared" si="566"/>
        <v>1187.0148743547677</v>
      </c>
      <c r="J324" s="63">
        <f t="shared" si="566"/>
        <v>146.9637463486855</v>
      </c>
      <c r="K324" s="63">
        <f t="shared" si="566"/>
        <v>79.1343249569845</v>
      </c>
      <c r="L324" s="63">
        <f t="shared" si="566"/>
        <v>11.304903565283501</v>
      </c>
      <c r="M324" s="63">
        <f t="shared" si="566"/>
        <v>124.35393921811851</v>
      </c>
      <c r="N324" s="63">
        <f t="shared" si="566"/>
        <v>11.304903565283501</v>
      </c>
      <c r="O324" s="63">
        <f t="shared" si="566"/>
        <v>124.35393921811851</v>
      </c>
      <c r="P324" s="63">
        <f t="shared" ref="P324:X332" si="567">IFERROR($E324*VLOOKUP($C324,ALLOCATORS,P$1,FALSE),0)</f>
        <v>1232.2344886159015</v>
      </c>
      <c r="Q324" s="63">
        <f t="shared" si="567"/>
        <v>0</v>
      </c>
      <c r="R324" s="63">
        <f t="shared" si="567"/>
        <v>0</v>
      </c>
      <c r="S324" s="63">
        <f t="shared" si="567"/>
        <v>0</v>
      </c>
      <c r="T324" s="63">
        <f t="shared" si="567"/>
        <v>0</v>
      </c>
      <c r="U324" s="63">
        <f t="shared" si="567"/>
        <v>0</v>
      </c>
      <c r="V324" s="63">
        <f t="shared" si="567"/>
        <v>0</v>
      </c>
      <c r="W324" s="63">
        <f t="shared" si="567"/>
        <v>0</v>
      </c>
      <c r="X324" s="63">
        <f t="shared" si="567"/>
        <v>0</v>
      </c>
      <c r="AA324" s="3">
        <f t="shared" ref="AA324:AA333" si="568">IF(ROUND(SUM(F324:X324)-E324,0)=0,0,1)</f>
        <v>0</v>
      </c>
    </row>
    <row r="325" spans="1:27" x14ac:dyDescent="0.25">
      <c r="A325" s="8">
        <f>+A324+1</f>
        <v>255</v>
      </c>
      <c r="B325" s="3" t="str">
        <f t="shared" ref="B325:B332" si="569">B309</f>
        <v xml:space="preserve">    Demand</v>
      </c>
      <c r="C325" s="34" t="s">
        <v>373</v>
      </c>
      <c r="E325" s="63">
        <f>'Class Expense - Elec'!$H$98+'Class Expense - PRP'!$H$98</f>
        <v>0</v>
      </c>
      <c r="F325" s="63">
        <f t="shared" si="566"/>
        <v>0</v>
      </c>
      <c r="G325" s="63">
        <f t="shared" si="566"/>
        <v>0</v>
      </c>
      <c r="H325" s="63">
        <f t="shared" si="566"/>
        <v>0</v>
      </c>
      <c r="I325" s="63">
        <f t="shared" si="566"/>
        <v>0</v>
      </c>
      <c r="J325" s="63">
        <f t="shared" si="566"/>
        <v>0</v>
      </c>
      <c r="K325" s="63">
        <f t="shared" si="566"/>
        <v>0</v>
      </c>
      <c r="L325" s="63">
        <f t="shared" si="566"/>
        <v>0</v>
      </c>
      <c r="M325" s="63">
        <f t="shared" si="566"/>
        <v>0</v>
      </c>
      <c r="N325" s="63">
        <f t="shared" si="566"/>
        <v>0</v>
      </c>
      <c r="O325" s="63">
        <f t="shared" si="566"/>
        <v>0</v>
      </c>
      <c r="P325" s="63">
        <f t="shared" si="567"/>
        <v>0</v>
      </c>
      <c r="Q325" s="63">
        <f t="shared" si="567"/>
        <v>0</v>
      </c>
      <c r="R325" s="63">
        <f t="shared" si="567"/>
        <v>0</v>
      </c>
      <c r="S325" s="63">
        <f t="shared" si="567"/>
        <v>0</v>
      </c>
      <c r="T325" s="63">
        <f t="shared" si="567"/>
        <v>0</v>
      </c>
      <c r="U325" s="63">
        <f t="shared" si="567"/>
        <v>0</v>
      </c>
      <c r="V325" s="63">
        <f t="shared" si="567"/>
        <v>0</v>
      </c>
      <c r="W325" s="63">
        <f t="shared" si="567"/>
        <v>0</v>
      </c>
      <c r="X325" s="63">
        <f t="shared" si="567"/>
        <v>0</v>
      </c>
      <c r="AA325" s="3">
        <f t="shared" si="568"/>
        <v>0</v>
      </c>
    </row>
    <row r="326" spans="1:27" x14ac:dyDescent="0.25">
      <c r="A326" s="8">
        <f t="shared" ref="A326:A333" si="570">+A325+1</f>
        <v>256</v>
      </c>
      <c r="B326" s="3" t="str">
        <f t="shared" si="569"/>
        <v xml:space="preserve">    Energy</v>
      </c>
      <c r="C326" s="34" t="s">
        <v>373</v>
      </c>
      <c r="E326" s="63">
        <f>'Class Expense - Elec'!$I$98+'Class Expense - PRP'!$I$98</f>
        <v>0</v>
      </c>
      <c r="F326" s="63">
        <f t="shared" si="566"/>
        <v>0</v>
      </c>
      <c r="G326" s="63">
        <f t="shared" si="566"/>
        <v>0</v>
      </c>
      <c r="H326" s="63">
        <f t="shared" si="566"/>
        <v>0</v>
      </c>
      <c r="I326" s="63">
        <f t="shared" si="566"/>
        <v>0</v>
      </c>
      <c r="J326" s="63">
        <f t="shared" si="566"/>
        <v>0</v>
      </c>
      <c r="K326" s="63">
        <f t="shared" si="566"/>
        <v>0</v>
      </c>
      <c r="L326" s="63">
        <f t="shared" si="566"/>
        <v>0</v>
      </c>
      <c r="M326" s="63">
        <f t="shared" si="566"/>
        <v>0</v>
      </c>
      <c r="N326" s="63">
        <f t="shared" si="566"/>
        <v>0</v>
      </c>
      <c r="O326" s="63">
        <f t="shared" si="566"/>
        <v>0</v>
      </c>
      <c r="P326" s="63">
        <f t="shared" si="567"/>
        <v>0</v>
      </c>
      <c r="Q326" s="63">
        <f t="shared" si="567"/>
        <v>0</v>
      </c>
      <c r="R326" s="63">
        <f t="shared" si="567"/>
        <v>0</v>
      </c>
      <c r="S326" s="63">
        <f t="shared" si="567"/>
        <v>0</v>
      </c>
      <c r="T326" s="63">
        <f t="shared" si="567"/>
        <v>0</v>
      </c>
      <c r="U326" s="63">
        <f t="shared" si="567"/>
        <v>0</v>
      </c>
      <c r="V326" s="63">
        <f t="shared" si="567"/>
        <v>0</v>
      </c>
      <c r="W326" s="63">
        <f t="shared" si="567"/>
        <v>0</v>
      </c>
      <c r="X326" s="63">
        <f t="shared" si="567"/>
        <v>0</v>
      </c>
      <c r="AA326" s="3">
        <f t="shared" si="568"/>
        <v>0</v>
      </c>
    </row>
    <row r="327" spans="1:27" x14ac:dyDescent="0.25">
      <c r="A327" s="8">
        <f t="shared" si="570"/>
        <v>257</v>
      </c>
      <c r="B327" s="3" t="str">
        <f t="shared" si="569"/>
        <v xml:space="preserve">    Revenue</v>
      </c>
      <c r="C327" s="34" t="s">
        <v>373</v>
      </c>
      <c r="E327" s="63">
        <f>'Class Expense - Elec'!$J$98+'Class Expense - PRP'!$J$98</f>
        <v>0</v>
      </c>
      <c r="F327" s="63">
        <f t="shared" si="566"/>
        <v>0</v>
      </c>
      <c r="G327" s="63">
        <f t="shared" si="566"/>
        <v>0</v>
      </c>
      <c r="H327" s="63">
        <f t="shared" si="566"/>
        <v>0</v>
      </c>
      <c r="I327" s="63">
        <f t="shared" si="566"/>
        <v>0</v>
      </c>
      <c r="J327" s="63">
        <f t="shared" si="566"/>
        <v>0</v>
      </c>
      <c r="K327" s="63">
        <f t="shared" si="566"/>
        <v>0</v>
      </c>
      <c r="L327" s="63">
        <f t="shared" si="566"/>
        <v>0</v>
      </c>
      <c r="M327" s="63">
        <f t="shared" si="566"/>
        <v>0</v>
      </c>
      <c r="N327" s="63">
        <f t="shared" si="566"/>
        <v>0</v>
      </c>
      <c r="O327" s="63">
        <f t="shared" si="566"/>
        <v>0</v>
      </c>
      <c r="P327" s="63">
        <f t="shared" si="567"/>
        <v>0</v>
      </c>
      <c r="Q327" s="63">
        <f t="shared" si="567"/>
        <v>0</v>
      </c>
      <c r="R327" s="63">
        <f t="shared" si="567"/>
        <v>0</v>
      </c>
      <c r="S327" s="63">
        <f t="shared" si="567"/>
        <v>0</v>
      </c>
      <c r="T327" s="63">
        <f t="shared" si="567"/>
        <v>0</v>
      </c>
      <c r="U327" s="63">
        <f t="shared" si="567"/>
        <v>0</v>
      </c>
      <c r="V327" s="63">
        <f t="shared" si="567"/>
        <v>0</v>
      </c>
      <c r="W327" s="63">
        <f t="shared" si="567"/>
        <v>0</v>
      </c>
      <c r="X327" s="63">
        <f t="shared" si="567"/>
        <v>0</v>
      </c>
      <c r="AA327" s="3">
        <f t="shared" si="568"/>
        <v>0</v>
      </c>
    </row>
    <row r="328" spans="1:27" x14ac:dyDescent="0.25">
      <c r="A328" s="8">
        <f t="shared" si="570"/>
        <v>258</v>
      </c>
      <c r="B328" s="3" t="str">
        <f t="shared" si="569"/>
        <v xml:space="preserve">    Lights</v>
      </c>
      <c r="C328" s="34" t="s">
        <v>373</v>
      </c>
      <c r="E328" s="63">
        <f>'Class Expense - Elec'!$K$98+'Class Expense - PRP'!$K$98</f>
        <v>0</v>
      </c>
      <c r="F328" s="63">
        <f t="shared" si="566"/>
        <v>0</v>
      </c>
      <c r="G328" s="63">
        <f t="shared" si="566"/>
        <v>0</v>
      </c>
      <c r="H328" s="63">
        <f t="shared" si="566"/>
        <v>0</v>
      </c>
      <c r="I328" s="63">
        <f t="shared" si="566"/>
        <v>0</v>
      </c>
      <c r="J328" s="63">
        <f t="shared" si="566"/>
        <v>0</v>
      </c>
      <c r="K328" s="63">
        <f t="shared" si="566"/>
        <v>0</v>
      </c>
      <c r="L328" s="63">
        <f t="shared" si="566"/>
        <v>0</v>
      </c>
      <c r="M328" s="63">
        <f t="shared" si="566"/>
        <v>0</v>
      </c>
      <c r="N328" s="63">
        <f t="shared" si="566"/>
        <v>0</v>
      </c>
      <c r="O328" s="63">
        <f t="shared" si="566"/>
        <v>0</v>
      </c>
      <c r="P328" s="63">
        <f t="shared" si="567"/>
        <v>0</v>
      </c>
      <c r="Q328" s="63">
        <f t="shared" si="567"/>
        <v>0</v>
      </c>
      <c r="R328" s="63">
        <f t="shared" si="567"/>
        <v>0</v>
      </c>
      <c r="S328" s="63">
        <f t="shared" si="567"/>
        <v>0</v>
      </c>
      <c r="T328" s="63">
        <f t="shared" si="567"/>
        <v>0</v>
      </c>
      <c r="U328" s="63">
        <f t="shared" si="567"/>
        <v>0</v>
      </c>
      <c r="V328" s="63">
        <f t="shared" si="567"/>
        <v>0</v>
      </c>
      <c r="W328" s="63">
        <f t="shared" si="567"/>
        <v>0</v>
      </c>
      <c r="X328" s="63">
        <f t="shared" si="567"/>
        <v>0</v>
      </c>
      <c r="AA328" s="3">
        <f t="shared" si="568"/>
        <v>0</v>
      </c>
    </row>
    <row r="329" spans="1:27" x14ac:dyDescent="0.25">
      <c r="A329" s="8">
        <f t="shared" si="570"/>
        <v>259</v>
      </c>
      <c r="B329" s="3" t="str">
        <f t="shared" si="569"/>
        <v xml:space="preserve">    na</v>
      </c>
      <c r="C329" s="34" t="s">
        <v>373</v>
      </c>
      <c r="E329" s="63">
        <f>'Class Expense - Elec'!$L$98+'Class Expense - PRP'!$L$98</f>
        <v>0</v>
      </c>
      <c r="F329" s="63">
        <f t="shared" si="566"/>
        <v>0</v>
      </c>
      <c r="G329" s="63">
        <f t="shared" si="566"/>
        <v>0</v>
      </c>
      <c r="H329" s="63">
        <f t="shared" si="566"/>
        <v>0</v>
      </c>
      <c r="I329" s="63">
        <f t="shared" si="566"/>
        <v>0</v>
      </c>
      <c r="J329" s="63">
        <f t="shared" si="566"/>
        <v>0</v>
      </c>
      <c r="K329" s="63">
        <f t="shared" si="566"/>
        <v>0</v>
      </c>
      <c r="L329" s="63">
        <f t="shared" si="566"/>
        <v>0</v>
      </c>
      <c r="M329" s="63">
        <f t="shared" si="566"/>
        <v>0</v>
      </c>
      <c r="N329" s="63">
        <f t="shared" si="566"/>
        <v>0</v>
      </c>
      <c r="O329" s="63">
        <f t="shared" si="566"/>
        <v>0</v>
      </c>
      <c r="P329" s="63">
        <f t="shared" si="567"/>
        <v>0</v>
      </c>
      <c r="Q329" s="63">
        <f t="shared" si="567"/>
        <v>0</v>
      </c>
      <c r="R329" s="63">
        <f t="shared" si="567"/>
        <v>0</v>
      </c>
      <c r="S329" s="63">
        <f t="shared" si="567"/>
        <v>0</v>
      </c>
      <c r="T329" s="63">
        <f t="shared" si="567"/>
        <v>0</v>
      </c>
      <c r="U329" s="63">
        <f t="shared" si="567"/>
        <v>0</v>
      </c>
      <c r="V329" s="63">
        <f t="shared" si="567"/>
        <v>0</v>
      </c>
      <c r="W329" s="63">
        <f t="shared" si="567"/>
        <v>0</v>
      </c>
      <c r="X329" s="63">
        <f t="shared" si="567"/>
        <v>0</v>
      </c>
      <c r="AA329" s="3">
        <f t="shared" si="568"/>
        <v>0</v>
      </c>
    </row>
    <row r="330" spans="1:27" x14ac:dyDescent="0.25">
      <c r="A330" s="8">
        <f t="shared" si="570"/>
        <v>260</v>
      </c>
      <c r="B330" s="3" t="str">
        <f t="shared" si="569"/>
        <v xml:space="preserve">    na</v>
      </c>
      <c r="C330" s="34" t="s">
        <v>373</v>
      </c>
      <c r="E330" s="63">
        <f>'Class Expense - Elec'!$M$98+'Class Expense - PRP'!$M$98</f>
        <v>0</v>
      </c>
      <c r="F330" s="63">
        <f t="shared" si="566"/>
        <v>0</v>
      </c>
      <c r="G330" s="63">
        <f t="shared" si="566"/>
        <v>0</v>
      </c>
      <c r="H330" s="63">
        <f t="shared" si="566"/>
        <v>0</v>
      </c>
      <c r="I330" s="63">
        <f t="shared" si="566"/>
        <v>0</v>
      </c>
      <c r="J330" s="63">
        <f t="shared" si="566"/>
        <v>0</v>
      </c>
      <c r="K330" s="63">
        <f t="shared" si="566"/>
        <v>0</v>
      </c>
      <c r="L330" s="63">
        <f t="shared" si="566"/>
        <v>0</v>
      </c>
      <c r="M330" s="63">
        <f t="shared" si="566"/>
        <v>0</v>
      </c>
      <c r="N330" s="63">
        <f t="shared" si="566"/>
        <v>0</v>
      </c>
      <c r="O330" s="63">
        <f t="shared" si="566"/>
        <v>0</v>
      </c>
      <c r="P330" s="63">
        <f t="shared" si="567"/>
        <v>0</v>
      </c>
      <c r="Q330" s="63">
        <f t="shared" si="567"/>
        <v>0</v>
      </c>
      <c r="R330" s="63">
        <f t="shared" si="567"/>
        <v>0</v>
      </c>
      <c r="S330" s="63">
        <f t="shared" si="567"/>
        <v>0</v>
      </c>
      <c r="T330" s="63">
        <f t="shared" si="567"/>
        <v>0</v>
      </c>
      <c r="U330" s="63">
        <f t="shared" si="567"/>
        <v>0</v>
      </c>
      <c r="V330" s="63">
        <f t="shared" si="567"/>
        <v>0</v>
      </c>
      <c r="W330" s="63">
        <f t="shared" si="567"/>
        <v>0</v>
      </c>
      <c r="X330" s="63">
        <f t="shared" si="567"/>
        <v>0</v>
      </c>
      <c r="AA330" s="3">
        <f t="shared" si="568"/>
        <v>0</v>
      </c>
    </row>
    <row r="331" spans="1:27" x14ac:dyDescent="0.25">
      <c r="A331" s="8">
        <f t="shared" si="570"/>
        <v>261</v>
      </c>
      <c r="B331" s="3" t="str">
        <f t="shared" si="569"/>
        <v xml:space="preserve">    na</v>
      </c>
      <c r="C331" s="34" t="s">
        <v>373</v>
      </c>
      <c r="E331" s="63">
        <f>'Class Expense - Elec'!$N$98+'Class Expense - PRP'!$N$98</f>
        <v>0</v>
      </c>
      <c r="F331" s="63">
        <f t="shared" si="566"/>
        <v>0</v>
      </c>
      <c r="G331" s="63">
        <f t="shared" si="566"/>
        <v>0</v>
      </c>
      <c r="H331" s="63">
        <f t="shared" si="566"/>
        <v>0</v>
      </c>
      <c r="I331" s="63">
        <f t="shared" si="566"/>
        <v>0</v>
      </c>
      <c r="J331" s="63">
        <f t="shared" si="566"/>
        <v>0</v>
      </c>
      <c r="K331" s="63">
        <f t="shared" si="566"/>
        <v>0</v>
      </c>
      <c r="L331" s="63">
        <f t="shared" si="566"/>
        <v>0</v>
      </c>
      <c r="M331" s="63">
        <f t="shared" si="566"/>
        <v>0</v>
      </c>
      <c r="N331" s="63">
        <f t="shared" si="566"/>
        <v>0</v>
      </c>
      <c r="O331" s="63">
        <f t="shared" si="566"/>
        <v>0</v>
      </c>
      <c r="P331" s="63">
        <f t="shared" si="567"/>
        <v>0</v>
      </c>
      <c r="Q331" s="63">
        <f t="shared" si="567"/>
        <v>0</v>
      </c>
      <c r="R331" s="63">
        <f t="shared" si="567"/>
        <v>0</v>
      </c>
      <c r="S331" s="63">
        <f t="shared" si="567"/>
        <v>0</v>
      </c>
      <c r="T331" s="63">
        <f t="shared" si="567"/>
        <v>0</v>
      </c>
      <c r="U331" s="63">
        <f t="shared" si="567"/>
        <v>0</v>
      </c>
      <c r="V331" s="63">
        <f t="shared" si="567"/>
        <v>0</v>
      </c>
      <c r="W331" s="63">
        <f t="shared" si="567"/>
        <v>0</v>
      </c>
      <c r="X331" s="63">
        <f t="shared" si="567"/>
        <v>0</v>
      </c>
      <c r="AA331" s="3">
        <f t="shared" si="568"/>
        <v>0</v>
      </c>
    </row>
    <row r="332" spans="1:27" x14ac:dyDescent="0.25">
      <c r="A332" s="8">
        <f t="shared" si="570"/>
        <v>262</v>
      </c>
      <c r="B332" s="3" t="str">
        <f t="shared" si="569"/>
        <v xml:space="preserve">    na</v>
      </c>
      <c r="C332" s="34" t="s">
        <v>373</v>
      </c>
      <c r="E332" s="69">
        <f>'Class Expense - Elec'!$O$98+'Class Expense - PRP'!$O$98</f>
        <v>0</v>
      </c>
      <c r="F332" s="69">
        <f t="shared" si="566"/>
        <v>0</v>
      </c>
      <c r="G332" s="69">
        <f t="shared" si="566"/>
        <v>0</v>
      </c>
      <c r="H332" s="69">
        <f t="shared" si="566"/>
        <v>0</v>
      </c>
      <c r="I332" s="69">
        <f t="shared" si="566"/>
        <v>0</v>
      </c>
      <c r="J332" s="69">
        <f t="shared" si="566"/>
        <v>0</v>
      </c>
      <c r="K332" s="69">
        <f t="shared" si="566"/>
        <v>0</v>
      </c>
      <c r="L332" s="69">
        <f t="shared" si="566"/>
        <v>0</v>
      </c>
      <c r="M332" s="69">
        <f t="shared" si="566"/>
        <v>0</v>
      </c>
      <c r="N332" s="69">
        <f t="shared" si="566"/>
        <v>0</v>
      </c>
      <c r="O332" s="69">
        <f t="shared" si="566"/>
        <v>0</v>
      </c>
      <c r="P332" s="69">
        <f t="shared" si="567"/>
        <v>0</v>
      </c>
      <c r="Q332" s="69">
        <f t="shared" si="567"/>
        <v>0</v>
      </c>
      <c r="R332" s="69">
        <f t="shared" si="567"/>
        <v>0</v>
      </c>
      <c r="S332" s="69">
        <f t="shared" si="567"/>
        <v>0</v>
      </c>
      <c r="T332" s="69">
        <f t="shared" si="567"/>
        <v>0</v>
      </c>
      <c r="U332" s="69">
        <f t="shared" si="567"/>
        <v>0</v>
      </c>
      <c r="V332" s="69">
        <f t="shared" si="567"/>
        <v>0</v>
      </c>
      <c r="W332" s="69">
        <f t="shared" si="567"/>
        <v>0</v>
      </c>
      <c r="X332" s="69">
        <f t="shared" si="567"/>
        <v>0</v>
      </c>
      <c r="AA332" s="3">
        <f t="shared" si="568"/>
        <v>0</v>
      </c>
    </row>
    <row r="333" spans="1:27" x14ac:dyDescent="0.25">
      <c r="A333" s="8">
        <f t="shared" si="570"/>
        <v>263</v>
      </c>
      <c r="E333" s="63">
        <f>SUM(E324:E332)</f>
        <v>565041.68999999994</v>
      </c>
      <c r="F333" s="63">
        <f t="shared" ref="F333" si="571">SUM(F324:F332)</f>
        <v>431756.87696530746</v>
      </c>
      <c r="G333" s="63">
        <f t="shared" ref="G333" si="572">SUM(G324:G332)</f>
        <v>51878.202461085988</v>
      </c>
      <c r="H333" s="63">
        <f t="shared" ref="H333" si="573">SUM(H324:H332)</f>
        <v>78489.945453763343</v>
      </c>
      <c r="I333" s="63">
        <f t="shared" ref="I333" si="574">SUM(I324:I332)</f>
        <v>1187.0148743547677</v>
      </c>
      <c r="J333" s="63">
        <f t="shared" ref="J333" si="575">SUM(J324:J332)</f>
        <v>146.9637463486855</v>
      </c>
      <c r="K333" s="63">
        <f t="shared" ref="K333" si="576">SUM(K324:K332)</f>
        <v>79.1343249569845</v>
      </c>
      <c r="L333" s="63">
        <f t="shared" ref="L333" si="577">SUM(L324:L332)</f>
        <v>11.304903565283501</v>
      </c>
      <c r="M333" s="63">
        <f t="shared" ref="M333" si="578">SUM(M324:M332)</f>
        <v>124.35393921811851</v>
      </c>
      <c r="N333" s="63">
        <f t="shared" ref="N333" si="579">SUM(N324:N332)</f>
        <v>11.304903565283501</v>
      </c>
      <c r="O333" s="63">
        <f t="shared" ref="O333" si="580">SUM(O324:O332)</f>
        <v>124.35393921811851</v>
      </c>
      <c r="P333" s="63">
        <f t="shared" ref="P333" si="581">SUM(P324:P332)</f>
        <v>1232.2344886159015</v>
      </c>
      <c r="Q333" s="63">
        <f t="shared" ref="Q333" si="582">SUM(Q324:Q332)</f>
        <v>0</v>
      </c>
      <c r="R333" s="63">
        <f t="shared" ref="R333" si="583">SUM(R324:R332)</f>
        <v>0</v>
      </c>
      <c r="S333" s="63">
        <f t="shared" ref="S333" si="584">SUM(S324:S332)</f>
        <v>0</v>
      </c>
      <c r="T333" s="63">
        <f t="shared" ref="T333" si="585">SUM(T324:T332)</f>
        <v>0</v>
      </c>
      <c r="U333" s="63">
        <f t="shared" ref="U333" si="586">SUM(U324:U332)</f>
        <v>0</v>
      </c>
      <c r="V333" s="63">
        <f t="shared" ref="V333" si="587">SUM(V324:V332)</f>
        <v>0</v>
      </c>
      <c r="W333" s="63">
        <f t="shared" ref="W333" si="588">SUM(W324:W332)</f>
        <v>0</v>
      </c>
      <c r="X333" s="63">
        <f t="shared" ref="X333" si="589">SUM(X324:X332)</f>
        <v>0</v>
      </c>
      <c r="AA333" s="3">
        <f t="shared" si="568"/>
        <v>0</v>
      </c>
    </row>
    <row r="335" spans="1:27" x14ac:dyDescent="0.25">
      <c r="B335" s="3" t="s">
        <v>461</v>
      </c>
    </row>
    <row r="336" spans="1:27" x14ac:dyDescent="0.25">
      <c r="A336" s="8">
        <f>A333+1</f>
        <v>264</v>
      </c>
      <c r="B336" s="3" t="str">
        <f>B324</f>
        <v xml:space="preserve">    Consumer</v>
      </c>
      <c r="C336" s="34" t="s">
        <v>378</v>
      </c>
      <c r="E336" s="63">
        <f>'Class Expense - Elec'!$G$99+'Class Expense - PRP'!$G$99</f>
        <v>829122.75</v>
      </c>
      <c r="F336" s="63">
        <f t="shared" ref="F336:O344" si="590">IFERROR($E336*VLOOKUP($C336,ALLOCATORS,F$1,FALSE),0)</f>
        <v>344156.67936093902</v>
      </c>
      <c r="G336" s="63">
        <f t="shared" si="590"/>
        <v>206762.54210140201</v>
      </c>
      <c r="H336" s="63">
        <f t="shared" si="590"/>
        <v>250259.7219106619</v>
      </c>
      <c r="I336" s="63">
        <f t="shared" si="590"/>
        <v>18923.571079230518</v>
      </c>
      <c r="J336" s="63">
        <f t="shared" si="590"/>
        <v>3514.3774861428105</v>
      </c>
      <c r="K336" s="63">
        <f t="shared" si="590"/>
        <v>1892.3571079230519</v>
      </c>
      <c r="L336" s="63">
        <f t="shared" si="590"/>
        <v>270.33672970329314</v>
      </c>
      <c r="M336" s="63">
        <f t="shared" si="590"/>
        <v>2973.704026736224</v>
      </c>
      <c r="N336" s="63">
        <f t="shared" si="590"/>
        <v>270.33672970329314</v>
      </c>
      <c r="O336" s="63">
        <f t="shared" si="590"/>
        <v>99.12346755787415</v>
      </c>
      <c r="P336" s="63">
        <f t="shared" ref="P336:X344" si="591">IFERROR($E336*VLOOKUP($C336,ALLOCATORS,P$1,FALSE),0)</f>
        <v>0</v>
      </c>
      <c r="Q336" s="63">
        <f t="shared" si="591"/>
        <v>0</v>
      </c>
      <c r="R336" s="63">
        <f t="shared" si="591"/>
        <v>0</v>
      </c>
      <c r="S336" s="63">
        <f t="shared" si="591"/>
        <v>0</v>
      </c>
      <c r="T336" s="63">
        <f t="shared" si="591"/>
        <v>0</v>
      </c>
      <c r="U336" s="63">
        <f t="shared" si="591"/>
        <v>0</v>
      </c>
      <c r="V336" s="63">
        <f t="shared" si="591"/>
        <v>0</v>
      </c>
      <c r="W336" s="63">
        <f t="shared" si="591"/>
        <v>0</v>
      </c>
      <c r="X336" s="63">
        <f t="shared" si="591"/>
        <v>0</v>
      </c>
      <c r="AA336" s="3">
        <f t="shared" ref="AA336:AA345" si="592">IF(ROUND(SUM(F336:X336)-E336,0)=0,0,1)</f>
        <v>0</v>
      </c>
    </row>
    <row r="337" spans="1:27" x14ac:dyDescent="0.25">
      <c r="A337" s="8">
        <f>+A336+1</f>
        <v>265</v>
      </c>
      <c r="B337" s="3" t="str">
        <f t="shared" ref="B337:B344" si="593">B325</f>
        <v xml:space="preserve">    Demand</v>
      </c>
      <c r="C337" s="34" t="s">
        <v>378</v>
      </c>
      <c r="E337" s="63">
        <f>'Class Expense - Elec'!$H$99+'Class Expense - PRP'!$H$99</f>
        <v>0</v>
      </c>
      <c r="F337" s="63">
        <f t="shared" si="590"/>
        <v>0</v>
      </c>
      <c r="G337" s="63">
        <f t="shared" si="590"/>
        <v>0</v>
      </c>
      <c r="H337" s="63">
        <f t="shared" si="590"/>
        <v>0</v>
      </c>
      <c r="I337" s="63">
        <f t="shared" si="590"/>
        <v>0</v>
      </c>
      <c r="J337" s="63">
        <f t="shared" si="590"/>
        <v>0</v>
      </c>
      <c r="K337" s="63">
        <f t="shared" si="590"/>
        <v>0</v>
      </c>
      <c r="L337" s="63">
        <f t="shared" si="590"/>
        <v>0</v>
      </c>
      <c r="M337" s="63">
        <f t="shared" si="590"/>
        <v>0</v>
      </c>
      <c r="N337" s="63">
        <f t="shared" si="590"/>
        <v>0</v>
      </c>
      <c r="O337" s="63">
        <f t="shared" si="590"/>
        <v>0</v>
      </c>
      <c r="P337" s="63">
        <f t="shared" si="591"/>
        <v>0</v>
      </c>
      <c r="Q337" s="63">
        <f t="shared" si="591"/>
        <v>0</v>
      </c>
      <c r="R337" s="63">
        <f t="shared" si="591"/>
        <v>0</v>
      </c>
      <c r="S337" s="63">
        <f t="shared" si="591"/>
        <v>0</v>
      </c>
      <c r="T337" s="63">
        <f t="shared" si="591"/>
        <v>0</v>
      </c>
      <c r="U337" s="63">
        <f t="shared" si="591"/>
        <v>0</v>
      </c>
      <c r="V337" s="63">
        <f t="shared" si="591"/>
        <v>0</v>
      </c>
      <c r="W337" s="63">
        <f t="shared" si="591"/>
        <v>0</v>
      </c>
      <c r="X337" s="63">
        <f t="shared" si="591"/>
        <v>0</v>
      </c>
      <c r="AA337" s="3">
        <f t="shared" si="592"/>
        <v>0</v>
      </c>
    </row>
    <row r="338" spans="1:27" x14ac:dyDescent="0.25">
      <c r="A338" s="8">
        <f t="shared" ref="A338:A345" si="594">+A337+1</f>
        <v>266</v>
      </c>
      <c r="B338" s="3" t="str">
        <f t="shared" si="593"/>
        <v xml:space="preserve">    Energy</v>
      </c>
      <c r="C338" s="34" t="s">
        <v>378</v>
      </c>
      <c r="E338" s="63">
        <f>'Class Expense - Elec'!$I$99+'Class Expense - PRP'!$I$99</f>
        <v>0</v>
      </c>
      <c r="F338" s="63">
        <f t="shared" si="590"/>
        <v>0</v>
      </c>
      <c r="G338" s="63">
        <f t="shared" si="590"/>
        <v>0</v>
      </c>
      <c r="H338" s="63">
        <f t="shared" si="590"/>
        <v>0</v>
      </c>
      <c r="I338" s="63">
        <f t="shared" si="590"/>
        <v>0</v>
      </c>
      <c r="J338" s="63">
        <f t="shared" si="590"/>
        <v>0</v>
      </c>
      <c r="K338" s="63">
        <f t="shared" si="590"/>
        <v>0</v>
      </c>
      <c r="L338" s="63">
        <f t="shared" si="590"/>
        <v>0</v>
      </c>
      <c r="M338" s="63">
        <f t="shared" si="590"/>
        <v>0</v>
      </c>
      <c r="N338" s="63">
        <f t="shared" si="590"/>
        <v>0</v>
      </c>
      <c r="O338" s="63">
        <f t="shared" si="590"/>
        <v>0</v>
      </c>
      <c r="P338" s="63">
        <f t="shared" si="591"/>
        <v>0</v>
      </c>
      <c r="Q338" s="63">
        <f t="shared" si="591"/>
        <v>0</v>
      </c>
      <c r="R338" s="63">
        <f t="shared" si="591"/>
        <v>0</v>
      </c>
      <c r="S338" s="63">
        <f t="shared" si="591"/>
        <v>0</v>
      </c>
      <c r="T338" s="63">
        <f t="shared" si="591"/>
        <v>0</v>
      </c>
      <c r="U338" s="63">
        <f t="shared" si="591"/>
        <v>0</v>
      </c>
      <c r="V338" s="63">
        <f t="shared" si="591"/>
        <v>0</v>
      </c>
      <c r="W338" s="63">
        <f t="shared" si="591"/>
        <v>0</v>
      </c>
      <c r="X338" s="63">
        <f t="shared" si="591"/>
        <v>0</v>
      </c>
      <c r="AA338" s="3">
        <f t="shared" si="592"/>
        <v>0</v>
      </c>
    </row>
    <row r="339" spans="1:27" x14ac:dyDescent="0.25">
      <c r="A339" s="8">
        <f t="shared" si="594"/>
        <v>267</v>
      </c>
      <c r="B339" s="3" t="str">
        <f t="shared" si="593"/>
        <v xml:space="preserve">    Revenue</v>
      </c>
      <c r="C339" s="34" t="s">
        <v>378</v>
      </c>
      <c r="E339" s="63">
        <f>'Class Expense - Elec'!$J$99+'Class Expense - PRP'!$J$99</f>
        <v>0</v>
      </c>
      <c r="F339" s="63">
        <f t="shared" si="590"/>
        <v>0</v>
      </c>
      <c r="G339" s="63">
        <f t="shared" si="590"/>
        <v>0</v>
      </c>
      <c r="H339" s="63">
        <f t="shared" si="590"/>
        <v>0</v>
      </c>
      <c r="I339" s="63">
        <f t="shared" si="590"/>
        <v>0</v>
      </c>
      <c r="J339" s="63">
        <f t="shared" si="590"/>
        <v>0</v>
      </c>
      <c r="K339" s="63">
        <f t="shared" si="590"/>
        <v>0</v>
      </c>
      <c r="L339" s="63">
        <f t="shared" si="590"/>
        <v>0</v>
      </c>
      <c r="M339" s="63">
        <f t="shared" si="590"/>
        <v>0</v>
      </c>
      <c r="N339" s="63">
        <f t="shared" si="590"/>
        <v>0</v>
      </c>
      <c r="O339" s="63">
        <f t="shared" si="590"/>
        <v>0</v>
      </c>
      <c r="P339" s="63">
        <f t="shared" si="591"/>
        <v>0</v>
      </c>
      <c r="Q339" s="63">
        <f t="shared" si="591"/>
        <v>0</v>
      </c>
      <c r="R339" s="63">
        <f t="shared" si="591"/>
        <v>0</v>
      </c>
      <c r="S339" s="63">
        <f t="shared" si="591"/>
        <v>0</v>
      </c>
      <c r="T339" s="63">
        <f t="shared" si="591"/>
        <v>0</v>
      </c>
      <c r="U339" s="63">
        <f t="shared" si="591"/>
        <v>0</v>
      </c>
      <c r="V339" s="63">
        <f t="shared" si="591"/>
        <v>0</v>
      </c>
      <c r="W339" s="63">
        <f t="shared" si="591"/>
        <v>0</v>
      </c>
      <c r="X339" s="63">
        <f t="shared" si="591"/>
        <v>0</v>
      </c>
      <c r="AA339" s="3">
        <f t="shared" si="592"/>
        <v>0</v>
      </c>
    </row>
    <row r="340" spans="1:27" x14ac:dyDescent="0.25">
      <c r="A340" s="8">
        <f t="shared" si="594"/>
        <v>268</v>
      </c>
      <c r="B340" s="3" t="str">
        <f t="shared" si="593"/>
        <v xml:space="preserve">    Lights</v>
      </c>
      <c r="C340" s="34" t="s">
        <v>378</v>
      </c>
      <c r="E340" s="63">
        <f>'Class Expense - Elec'!$K$99+'Class Expense - PRP'!$K$99</f>
        <v>0</v>
      </c>
      <c r="F340" s="63">
        <f t="shared" si="590"/>
        <v>0</v>
      </c>
      <c r="G340" s="63">
        <f t="shared" si="590"/>
        <v>0</v>
      </c>
      <c r="H340" s="63">
        <f t="shared" si="590"/>
        <v>0</v>
      </c>
      <c r="I340" s="63">
        <f t="shared" si="590"/>
        <v>0</v>
      </c>
      <c r="J340" s="63">
        <f t="shared" si="590"/>
        <v>0</v>
      </c>
      <c r="K340" s="63">
        <f t="shared" si="590"/>
        <v>0</v>
      </c>
      <c r="L340" s="63">
        <f t="shared" si="590"/>
        <v>0</v>
      </c>
      <c r="M340" s="63">
        <f t="shared" si="590"/>
        <v>0</v>
      </c>
      <c r="N340" s="63">
        <f t="shared" si="590"/>
        <v>0</v>
      </c>
      <c r="O340" s="63">
        <f t="shared" si="590"/>
        <v>0</v>
      </c>
      <c r="P340" s="63">
        <f t="shared" si="591"/>
        <v>0</v>
      </c>
      <c r="Q340" s="63">
        <f t="shared" si="591"/>
        <v>0</v>
      </c>
      <c r="R340" s="63">
        <f t="shared" si="591"/>
        <v>0</v>
      </c>
      <c r="S340" s="63">
        <f t="shared" si="591"/>
        <v>0</v>
      </c>
      <c r="T340" s="63">
        <f t="shared" si="591"/>
        <v>0</v>
      </c>
      <c r="U340" s="63">
        <f t="shared" si="591"/>
        <v>0</v>
      </c>
      <c r="V340" s="63">
        <f t="shared" si="591"/>
        <v>0</v>
      </c>
      <c r="W340" s="63">
        <f t="shared" si="591"/>
        <v>0</v>
      </c>
      <c r="X340" s="63">
        <f t="shared" si="591"/>
        <v>0</v>
      </c>
      <c r="AA340" s="3">
        <f t="shared" si="592"/>
        <v>0</v>
      </c>
    </row>
    <row r="341" spans="1:27" x14ac:dyDescent="0.25">
      <c r="A341" s="8">
        <f t="shared" si="594"/>
        <v>269</v>
      </c>
      <c r="B341" s="3" t="str">
        <f t="shared" si="593"/>
        <v xml:space="preserve">    na</v>
      </c>
      <c r="C341" s="34" t="s">
        <v>378</v>
      </c>
      <c r="E341" s="63">
        <f>'Class Expense - Elec'!$L$99+'Class Expense - PRP'!$L$99</f>
        <v>0</v>
      </c>
      <c r="F341" s="63">
        <f t="shared" si="590"/>
        <v>0</v>
      </c>
      <c r="G341" s="63">
        <f t="shared" si="590"/>
        <v>0</v>
      </c>
      <c r="H341" s="63">
        <f t="shared" si="590"/>
        <v>0</v>
      </c>
      <c r="I341" s="63">
        <f t="shared" si="590"/>
        <v>0</v>
      </c>
      <c r="J341" s="63">
        <f t="shared" si="590"/>
        <v>0</v>
      </c>
      <c r="K341" s="63">
        <f t="shared" si="590"/>
        <v>0</v>
      </c>
      <c r="L341" s="63">
        <f t="shared" si="590"/>
        <v>0</v>
      </c>
      <c r="M341" s="63">
        <f t="shared" si="590"/>
        <v>0</v>
      </c>
      <c r="N341" s="63">
        <f t="shared" si="590"/>
        <v>0</v>
      </c>
      <c r="O341" s="63">
        <f t="shared" si="590"/>
        <v>0</v>
      </c>
      <c r="P341" s="63">
        <f t="shared" si="591"/>
        <v>0</v>
      </c>
      <c r="Q341" s="63">
        <f t="shared" si="591"/>
        <v>0</v>
      </c>
      <c r="R341" s="63">
        <f t="shared" si="591"/>
        <v>0</v>
      </c>
      <c r="S341" s="63">
        <f t="shared" si="591"/>
        <v>0</v>
      </c>
      <c r="T341" s="63">
        <f t="shared" si="591"/>
        <v>0</v>
      </c>
      <c r="U341" s="63">
        <f t="shared" si="591"/>
        <v>0</v>
      </c>
      <c r="V341" s="63">
        <f t="shared" si="591"/>
        <v>0</v>
      </c>
      <c r="W341" s="63">
        <f t="shared" si="591"/>
        <v>0</v>
      </c>
      <c r="X341" s="63">
        <f t="shared" si="591"/>
        <v>0</v>
      </c>
      <c r="AA341" s="3">
        <f t="shared" si="592"/>
        <v>0</v>
      </c>
    </row>
    <row r="342" spans="1:27" x14ac:dyDescent="0.25">
      <c r="A342" s="8">
        <f t="shared" si="594"/>
        <v>270</v>
      </c>
      <c r="B342" s="3" t="str">
        <f t="shared" si="593"/>
        <v xml:space="preserve">    na</v>
      </c>
      <c r="C342" s="34" t="s">
        <v>378</v>
      </c>
      <c r="E342" s="63">
        <f>'Class Expense - Elec'!$M$99+'Class Expense - PRP'!$M$99</f>
        <v>0</v>
      </c>
      <c r="F342" s="63">
        <f t="shared" si="590"/>
        <v>0</v>
      </c>
      <c r="G342" s="63">
        <f t="shared" si="590"/>
        <v>0</v>
      </c>
      <c r="H342" s="63">
        <f t="shared" si="590"/>
        <v>0</v>
      </c>
      <c r="I342" s="63">
        <f t="shared" si="590"/>
        <v>0</v>
      </c>
      <c r="J342" s="63">
        <f t="shared" si="590"/>
        <v>0</v>
      </c>
      <c r="K342" s="63">
        <f t="shared" si="590"/>
        <v>0</v>
      </c>
      <c r="L342" s="63">
        <f t="shared" si="590"/>
        <v>0</v>
      </c>
      <c r="M342" s="63">
        <f t="shared" si="590"/>
        <v>0</v>
      </c>
      <c r="N342" s="63">
        <f t="shared" si="590"/>
        <v>0</v>
      </c>
      <c r="O342" s="63">
        <f t="shared" si="590"/>
        <v>0</v>
      </c>
      <c r="P342" s="63">
        <f t="shared" si="591"/>
        <v>0</v>
      </c>
      <c r="Q342" s="63">
        <f t="shared" si="591"/>
        <v>0</v>
      </c>
      <c r="R342" s="63">
        <f t="shared" si="591"/>
        <v>0</v>
      </c>
      <c r="S342" s="63">
        <f t="shared" si="591"/>
        <v>0</v>
      </c>
      <c r="T342" s="63">
        <f t="shared" si="591"/>
        <v>0</v>
      </c>
      <c r="U342" s="63">
        <f t="shared" si="591"/>
        <v>0</v>
      </c>
      <c r="V342" s="63">
        <f t="shared" si="591"/>
        <v>0</v>
      </c>
      <c r="W342" s="63">
        <f t="shared" si="591"/>
        <v>0</v>
      </c>
      <c r="X342" s="63">
        <f t="shared" si="591"/>
        <v>0</v>
      </c>
      <c r="AA342" s="3">
        <f t="shared" si="592"/>
        <v>0</v>
      </c>
    </row>
    <row r="343" spans="1:27" x14ac:dyDescent="0.25">
      <c r="A343" s="8">
        <f t="shared" si="594"/>
        <v>271</v>
      </c>
      <c r="B343" s="3" t="str">
        <f t="shared" si="593"/>
        <v xml:space="preserve">    na</v>
      </c>
      <c r="C343" s="34" t="s">
        <v>378</v>
      </c>
      <c r="E343" s="63">
        <f>'Class Expense - Elec'!$N$99+'Class Expense - PRP'!$N$99</f>
        <v>0</v>
      </c>
      <c r="F343" s="63">
        <f t="shared" si="590"/>
        <v>0</v>
      </c>
      <c r="G343" s="63">
        <f t="shared" si="590"/>
        <v>0</v>
      </c>
      <c r="H343" s="63">
        <f t="shared" si="590"/>
        <v>0</v>
      </c>
      <c r="I343" s="63">
        <f t="shared" si="590"/>
        <v>0</v>
      </c>
      <c r="J343" s="63">
        <f t="shared" si="590"/>
        <v>0</v>
      </c>
      <c r="K343" s="63">
        <f t="shared" si="590"/>
        <v>0</v>
      </c>
      <c r="L343" s="63">
        <f t="shared" si="590"/>
        <v>0</v>
      </c>
      <c r="M343" s="63">
        <f t="shared" si="590"/>
        <v>0</v>
      </c>
      <c r="N343" s="63">
        <f t="shared" si="590"/>
        <v>0</v>
      </c>
      <c r="O343" s="63">
        <f t="shared" si="590"/>
        <v>0</v>
      </c>
      <c r="P343" s="63">
        <f t="shared" si="591"/>
        <v>0</v>
      </c>
      <c r="Q343" s="63">
        <f t="shared" si="591"/>
        <v>0</v>
      </c>
      <c r="R343" s="63">
        <f t="shared" si="591"/>
        <v>0</v>
      </c>
      <c r="S343" s="63">
        <f t="shared" si="591"/>
        <v>0</v>
      </c>
      <c r="T343" s="63">
        <f t="shared" si="591"/>
        <v>0</v>
      </c>
      <c r="U343" s="63">
        <f t="shared" si="591"/>
        <v>0</v>
      </c>
      <c r="V343" s="63">
        <f t="shared" si="591"/>
        <v>0</v>
      </c>
      <c r="W343" s="63">
        <f t="shared" si="591"/>
        <v>0</v>
      </c>
      <c r="X343" s="63">
        <f t="shared" si="591"/>
        <v>0</v>
      </c>
      <c r="AA343" s="3">
        <f t="shared" si="592"/>
        <v>0</v>
      </c>
    </row>
    <row r="344" spans="1:27" x14ac:dyDescent="0.25">
      <c r="A344" s="8">
        <f t="shared" si="594"/>
        <v>272</v>
      </c>
      <c r="B344" s="3" t="str">
        <f t="shared" si="593"/>
        <v xml:space="preserve">    na</v>
      </c>
      <c r="C344" s="34" t="s">
        <v>378</v>
      </c>
      <c r="E344" s="69">
        <f>'Class Expense - Elec'!$O$99+'Class Expense - PRP'!$O$99</f>
        <v>0</v>
      </c>
      <c r="F344" s="69">
        <f t="shared" si="590"/>
        <v>0</v>
      </c>
      <c r="G344" s="69">
        <f t="shared" si="590"/>
        <v>0</v>
      </c>
      <c r="H344" s="69">
        <f t="shared" si="590"/>
        <v>0</v>
      </c>
      <c r="I344" s="69">
        <f t="shared" si="590"/>
        <v>0</v>
      </c>
      <c r="J344" s="69">
        <f t="shared" si="590"/>
        <v>0</v>
      </c>
      <c r="K344" s="69">
        <f t="shared" si="590"/>
        <v>0</v>
      </c>
      <c r="L344" s="69">
        <f t="shared" si="590"/>
        <v>0</v>
      </c>
      <c r="M344" s="69">
        <f t="shared" si="590"/>
        <v>0</v>
      </c>
      <c r="N344" s="69">
        <f t="shared" si="590"/>
        <v>0</v>
      </c>
      <c r="O344" s="69">
        <f t="shared" si="590"/>
        <v>0</v>
      </c>
      <c r="P344" s="69">
        <f t="shared" si="591"/>
        <v>0</v>
      </c>
      <c r="Q344" s="69">
        <f t="shared" si="591"/>
        <v>0</v>
      </c>
      <c r="R344" s="69">
        <f t="shared" si="591"/>
        <v>0</v>
      </c>
      <c r="S344" s="69">
        <f t="shared" si="591"/>
        <v>0</v>
      </c>
      <c r="T344" s="69">
        <f t="shared" si="591"/>
        <v>0</v>
      </c>
      <c r="U344" s="69">
        <f t="shared" si="591"/>
        <v>0</v>
      </c>
      <c r="V344" s="69">
        <f t="shared" si="591"/>
        <v>0</v>
      </c>
      <c r="W344" s="69">
        <f t="shared" si="591"/>
        <v>0</v>
      </c>
      <c r="X344" s="69">
        <f t="shared" si="591"/>
        <v>0</v>
      </c>
      <c r="AA344" s="3">
        <f t="shared" si="592"/>
        <v>0</v>
      </c>
    </row>
    <row r="345" spans="1:27" x14ac:dyDescent="0.25">
      <c r="A345" s="8">
        <f t="shared" si="594"/>
        <v>273</v>
      </c>
      <c r="E345" s="63">
        <f>SUM(E336:E344)</f>
        <v>829122.75</v>
      </c>
      <c r="F345" s="63">
        <f t="shared" ref="F345" si="595">SUM(F336:F344)</f>
        <v>344156.67936093902</v>
      </c>
      <c r="G345" s="63">
        <f t="shared" ref="G345" si="596">SUM(G336:G344)</f>
        <v>206762.54210140201</v>
      </c>
      <c r="H345" s="63">
        <f t="shared" ref="H345" si="597">SUM(H336:H344)</f>
        <v>250259.7219106619</v>
      </c>
      <c r="I345" s="63">
        <f t="shared" ref="I345" si="598">SUM(I336:I344)</f>
        <v>18923.571079230518</v>
      </c>
      <c r="J345" s="63">
        <f t="shared" ref="J345" si="599">SUM(J336:J344)</f>
        <v>3514.3774861428105</v>
      </c>
      <c r="K345" s="63">
        <f t="shared" ref="K345" si="600">SUM(K336:K344)</f>
        <v>1892.3571079230519</v>
      </c>
      <c r="L345" s="63">
        <f t="shared" ref="L345" si="601">SUM(L336:L344)</f>
        <v>270.33672970329314</v>
      </c>
      <c r="M345" s="63">
        <f t="shared" ref="M345" si="602">SUM(M336:M344)</f>
        <v>2973.704026736224</v>
      </c>
      <c r="N345" s="63">
        <f t="shared" ref="N345" si="603">SUM(N336:N344)</f>
        <v>270.33672970329314</v>
      </c>
      <c r="O345" s="63">
        <f t="shared" ref="O345" si="604">SUM(O336:O344)</f>
        <v>99.12346755787415</v>
      </c>
      <c r="P345" s="63">
        <f t="shared" ref="P345" si="605">SUM(P336:P344)</f>
        <v>0</v>
      </c>
      <c r="Q345" s="63">
        <f t="shared" ref="Q345" si="606">SUM(Q336:Q344)</f>
        <v>0</v>
      </c>
      <c r="R345" s="63">
        <f t="shared" ref="R345" si="607">SUM(R336:R344)</f>
        <v>0</v>
      </c>
      <c r="S345" s="63">
        <f t="shared" ref="S345" si="608">SUM(S336:S344)</f>
        <v>0</v>
      </c>
      <c r="T345" s="63">
        <f t="shared" ref="T345" si="609">SUM(T336:T344)</f>
        <v>0</v>
      </c>
      <c r="U345" s="63">
        <f t="shared" ref="U345" si="610">SUM(U336:U344)</f>
        <v>0</v>
      </c>
      <c r="V345" s="63">
        <f t="shared" ref="V345" si="611">SUM(V336:V344)</f>
        <v>0</v>
      </c>
      <c r="W345" s="63">
        <f t="shared" ref="W345" si="612">SUM(W336:W344)</f>
        <v>0</v>
      </c>
      <c r="X345" s="63">
        <f t="shared" ref="X345" si="613">SUM(X336:X344)</f>
        <v>0</v>
      </c>
      <c r="AA345" s="3">
        <f t="shared" si="592"/>
        <v>0</v>
      </c>
    </row>
    <row r="347" spans="1:27" x14ac:dyDescent="0.25">
      <c r="B347" s="3" t="s">
        <v>462</v>
      </c>
    </row>
    <row r="348" spans="1:27" x14ac:dyDescent="0.25">
      <c r="A348" s="8">
        <f>A345+1</f>
        <v>274</v>
      </c>
      <c r="B348" s="3" t="str">
        <f>B336</f>
        <v xml:space="preserve">    Consumer</v>
      </c>
      <c r="C348" s="34" t="s">
        <v>380</v>
      </c>
      <c r="E348" s="63">
        <f>'Class Expense - Elec'!$G$100+'Class Expense - PRP'!$G$100</f>
        <v>2411399.0099999998</v>
      </c>
      <c r="F348" s="63">
        <f t="shared" ref="F348:O356" si="614">IFERROR($E348*VLOOKUP($C348,ALLOCATORS,F$1,FALSE),0)</f>
        <v>1456215.2788811496</v>
      </c>
      <c r="G348" s="63">
        <f t="shared" si="614"/>
        <v>524919.24341110152</v>
      </c>
      <c r="H348" s="63">
        <f t="shared" si="614"/>
        <v>397092.42830717779</v>
      </c>
      <c r="I348" s="63">
        <f t="shared" si="614"/>
        <v>20017.622052068589</v>
      </c>
      <c r="J348" s="63">
        <f t="shared" si="614"/>
        <v>2478.3722540656349</v>
      </c>
      <c r="K348" s="63">
        <f t="shared" si="614"/>
        <v>1334.5081368045726</v>
      </c>
      <c r="L348" s="63">
        <f t="shared" si="614"/>
        <v>190.64401954351038</v>
      </c>
      <c r="M348" s="63">
        <f t="shared" si="614"/>
        <v>2097.0842149786145</v>
      </c>
      <c r="N348" s="63">
        <f t="shared" si="614"/>
        <v>190.64401954351038</v>
      </c>
      <c r="O348" s="63">
        <f t="shared" si="614"/>
        <v>629.12526449358415</v>
      </c>
      <c r="P348" s="63">
        <f t="shared" ref="P348:X356" si="615">IFERROR($E348*VLOOKUP($C348,ALLOCATORS,P$1,FALSE),0)</f>
        <v>6234.0594390727902</v>
      </c>
      <c r="Q348" s="63">
        <f t="shared" si="615"/>
        <v>0</v>
      </c>
      <c r="R348" s="63">
        <f t="shared" si="615"/>
        <v>0</v>
      </c>
      <c r="S348" s="63">
        <f t="shared" si="615"/>
        <v>0</v>
      </c>
      <c r="T348" s="63">
        <f t="shared" si="615"/>
        <v>0</v>
      </c>
      <c r="U348" s="63">
        <f t="shared" si="615"/>
        <v>0</v>
      </c>
      <c r="V348" s="63">
        <f t="shared" si="615"/>
        <v>0</v>
      </c>
      <c r="W348" s="63">
        <f t="shared" si="615"/>
        <v>0</v>
      </c>
      <c r="X348" s="63">
        <f t="shared" si="615"/>
        <v>0</v>
      </c>
      <c r="AA348" s="3">
        <f t="shared" ref="AA348:AA357" si="616">IF(ROUND(SUM(F348:X348)-E348,0)=0,0,1)</f>
        <v>0</v>
      </c>
    </row>
    <row r="349" spans="1:27" x14ac:dyDescent="0.25">
      <c r="A349" s="8">
        <f>+A348+1</f>
        <v>275</v>
      </c>
      <c r="B349" s="3" t="str">
        <f t="shared" ref="B349:B356" si="617">B337</f>
        <v xml:space="preserve">    Demand</v>
      </c>
      <c r="C349" s="34" t="s">
        <v>380</v>
      </c>
      <c r="E349" s="63">
        <f>'Class Expense - Elec'!$H$100+'Class Expense - PRP'!$H$100</f>
        <v>0</v>
      </c>
      <c r="F349" s="63">
        <f t="shared" si="614"/>
        <v>0</v>
      </c>
      <c r="G349" s="63">
        <f t="shared" si="614"/>
        <v>0</v>
      </c>
      <c r="H349" s="63">
        <f t="shared" si="614"/>
        <v>0</v>
      </c>
      <c r="I349" s="63">
        <f t="shared" si="614"/>
        <v>0</v>
      </c>
      <c r="J349" s="63">
        <f t="shared" si="614"/>
        <v>0</v>
      </c>
      <c r="K349" s="63">
        <f t="shared" si="614"/>
        <v>0</v>
      </c>
      <c r="L349" s="63">
        <f t="shared" si="614"/>
        <v>0</v>
      </c>
      <c r="M349" s="63">
        <f t="shared" si="614"/>
        <v>0</v>
      </c>
      <c r="N349" s="63">
        <f t="shared" si="614"/>
        <v>0</v>
      </c>
      <c r="O349" s="63">
        <f t="shared" si="614"/>
        <v>0</v>
      </c>
      <c r="P349" s="63">
        <f t="shared" si="615"/>
        <v>0</v>
      </c>
      <c r="Q349" s="63">
        <f t="shared" si="615"/>
        <v>0</v>
      </c>
      <c r="R349" s="63">
        <f t="shared" si="615"/>
        <v>0</v>
      </c>
      <c r="S349" s="63">
        <f t="shared" si="615"/>
        <v>0</v>
      </c>
      <c r="T349" s="63">
        <f t="shared" si="615"/>
        <v>0</v>
      </c>
      <c r="U349" s="63">
        <f t="shared" si="615"/>
        <v>0</v>
      </c>
      <c r="V349" s="63">
        <f t="shared" si="615"/>
        <v>0</v>
      </c>
      <c r="W349" s="63">
        <f t="shared" si="615"/>
        <v>0</v>
      </c>
      <c r="X349" s="63">
        <f t="shared" si="615"/>
        <v>0</v>
      </c>
      <c r="AA349" s="3">
        <f t="shared" si="616"/>
        <v>0</v>
      </c>
    </row>
    <row r="350" spans="1:27" x14ac:dyDescent="0.25">
      <c r="A350" s="8">
        <f t="shared" ref="A350:A357" si="618">+A349+1</f>
        <v>276</v>
      </c>
      <c r="B350" s="3" t="str">
        <f t="shared" si="617"/>
        <v xml:space="preserve">    Energy</v>
      </c>
      <c r="C350" s="34" t="s">
        <v>380</v>
      </c>
      <c r="E350" s="63">
        <f>'Class Expense - Elec'!$I$100+'Class Expense - PRP'!$I$100</f>
        <v>0</v>
      </c>
      <c r="F350" s="63">
        <f t="shared" si="614"/>
        <v>0</v>
      </c>
      <c r="G350" s="63">
        <f t="shared" si="614"/>
        <v>0</v>
      </c>
      <c r="H350" s="63">
        <f t="shared" si="614"/>
        <v>0</v>
      </c>
      <c r="I350" s="63">
        <f t="shared" si="614"/>
        <v>0</v>
      </c>
      <c r="J350" s="63">
        <f t="shared" si="614"/>
        <v>0</v>
      </c>
      <c r="K350" s="63">
        <f t="shared" si="614"/>
        <v>0</v>
      </c>
      <c r="L350" s="63">
        <f t="shared" si="614"/>
        <v>0</v>
      </c>
      <c r="M350" s="63">
        <f t="shared" si="614"/>
        <v>0</v>
      </c>
      <c r="N350" s="63">
        <f t="shared" si="614"/>
        <v>0</v>
      </c>
      <c r="O350" s="63">
        <f t="shared" si="614"/>
        <v>0</v>
      </c>
      <c r="P350" s="63">
        <f t="shared" si="615"/>
        <v>0</v>
      </c>
      <c r="Q350" s="63">
        <f t="shared" si="615"/>
        <v>0</v>
      </c>
      <c r="R350" s="63">
        <f t="shared" si="615"/>
        <v>0</v>
      </c>
      <c r="S350" s="63">
        <f t="shared" si="615"/>
        <v>0</v>
      </c>
      <c r="T350" s="63">
        <f t="shared" si="615"/>
        <v>0</v>
      </c>
      <c r="U350" s="63">
        <f t="shared" si="615"/>
        <v>0</v>
      </c>
      <c r="V350" s="63">
        <f t="shared" si="615"/>
        <v>0</v>
      </c>
      <c r="W350" s="63">
        <f t="shared" si="615"/>
        <v>0</v>
      </c>
      <c r="X350" s="63">
        <f t="shared" si="615"/>
        <v>0</v>
      </c>
      <c r="AA350" s="3">
        <f t="shared" si="616"/>
        <v>0</v>
      </c>
    </row>
    <row r="351" spans="1:27" x14ac:dyDescent="0.25">
      <c r="A351" s="8">
        <f t="shared" si="618"/>
        <v>277</v>
      </c>
      <c r="B351" s="3" t="str">
        <f t="shared" si="617"/>
        <v xml:space="preserve">    Revenue</v>
      </c>
      <c r="C351" s="34" t="s">
        <v>380</v>
      </c>
      <c r="E351" s="63">
        <f>'Class Expense - Elec'!$J$100+'Class Expense - PRP'!$J$100</f>
        <v>0</v>
      </c>
      <c r="F351" s="63">
        <f t="shared" si="614"/>
        <v>0</v>
      </c>
      <c r="G351" s="63">
        <f t="shared" si="614"/>
        <v>0</v>
      </c>
      <c r="H351" s="63">
        <f t="shared" si="614"/>
        <v>0</v>
      </c>
      <c r="I351" s="63">
        <f t="shared" si="614"/>
        <v>0</v>
      </c>
      <c r="J351" s="63">
        <f t="shared" si="614"/>
        <v>0</v>
      </c>
      <c r="K351" s="63">
        <f t="shared" si="614"/>
        <v>0</v>
      </c>
      <c r="L351" s="63">
        <f t="shared" si="614"/>
        <v>0</v>
      </c>
      <c r="M351" s="63">
        <f t="shared" si="614"/>
        <v>0</v>
      </c>
      <c r="N351" s="63">
        <f t="shared" si="614"/>
        <v>0</v>
      </c>
      <c r="O351" s="63">
        <f t="shared" si="614"/>
        <v>0</v>
      </c>
      <c r="P351" s="63">
        <f t="shared" si="615"/>
        <v>0</v>
      </c>
      <c r="Q351" s="63">
        <f t="shared" si="615"/>
        <v>0</v>
      </c>
      <c r="R351" s="63">
        <f t="shared" si="615"/>
        <v>0</v>
      </c>
      <c r="S351" s="63">
        <f t="shared" si="615"/>
        <v>0</v>
      </c>
      <c r="T351" s="63">
        <f t="shared" si="615"/>
        <v>0</v>
      </c>
      <c r="U351" s="63">
        <f t="shared" si="615"/>
        <v>0</v>
      </c>
      <c r="V351" s="63">
        <f t="shared" si="615"/>
        <v>0</v>
      </c>
      <c r="W351" s="63">
        <f t="shared" si="615"/>
        <v>0</v>
      </c>
      <c r="X351" s="63">
        <f t="shared" si="615"/>
        <v>0</v>
      </c>
      <c r="AA351" s="3">
        <f t="shared" si="616"/>
        <v>0</v>
      </c>
    </row>
    <row r="352" spans="1:27" x14ac:dyDescent="0.25">
      <c r="A352" s="8">
        <f t="shared" si="618"/>
        <v>278</v>
      </c>
      <c r="B352" s="3" t="str">
        <f t="shared" si="617"/>
        <v xml:space="preserve">    Lights</v>
      </c>
      <c r="C352" s="34" t="s">
        <v>380</v>
      </c>
      <c r="E352" s="63">
        <f>'Class Expense - Elec'!$K$100+'Class Expense - PRP'!$K$100</f>
        <v>0</v>
      </c>
      <c r="F352" s="63">
        <f t="shared" si="614"/>
        <v>0</v>
      </c>
      <c r="G352" s="63">
        <f t="shared" si="614"/>
        <v>0</v>
      </c>
      <c r="H352" s="63">
        <f t="shared" si="614"/>
        <v>0</v>
      </c>
      <c r="I352" s="63">
        <f t="shared" si="614"/>
        <v>0</v>
      </c>
      <c r="J352" s="63">
        <f t="shared" si="614"/>
        <v>0</v>
      </c>
      <c r="K352" s="63">
        <f t="shared" si="614"/>
        <v>0</v>
      </c>
      <c r="L352" s="63">
        <f t="shared" si="614"/>
        <v>0</v>
      </c>
      <c r="M352" s="63">
        <f t="shared" si="614"/>
        <v>0</v>
      </c>
      <c r="N352" s="63">
        <f t="shared" si="614"/>
        <v>0</v>
      </c>
      <c r="O352" s="63">
        <f t="shared" si="614"/>
        <v>0</v>
      </c>
      <c r="P352" s="63">
        <f t="shared" si="615"/>
        <v>0</v>
      </c>
      <c r="Q352" s="63">
        <f t="shared" si="615"/>
        <v>0</v>
      </c>
      <c r="R352" s="63">
        <f t="shared" si="615"/>
        <v>0</v>
      </c>
      <c r="S352" s="63">
        <f t="shared" si="615"/>
        <v>0</v>
      </c>
      <c r="T352" s="63">
        <f t="shared" si="615"/>
        <v>0</v>
      </c>
      <c r="U352" s="63">
        <f t="shared" si="615"/>
        <v>0</v>
      </c>
      <c r="V352" s="63">
        <f t="shared" si="615"/>
        <v>0</v>
      </c>
      <c r="W352" s="63">
        <f t="shared" si="615"/>
        <v>0</v>
      </c>
      <c r="X352" s="63">
        <f t="shared" si="615"/>
        <v>0</v>
      </c>
      <c r="AA352" s="3">
        <f t="shared" si="616"/>
        <v>0</v>
      </c>
    </row>
    <row r="353" spans="1:27" x14ac:dyDescent="0.25">
      <c r="A353" s="8">
        <f t="shared" si="618"/>
        <v>279</v>
      </c>
      <c r="B353" s="3" t="str">
        <f t="shared" si="617"/>
        <v xml:space="preserve">    na</v>
      </c>
      <c r="C353" s="34" t="s">
        <v>380</v>
      </c>
      <c r="E353" s="63">
        <f>'Class Expense - Elec'!$L$100+'Class Expense - PRP'!$L$100</f>
        <v>0</v>
      </c>
      <c r="F353" s="63">
        <f t="shared" si="614"/>
        <v>0</v>
      </c>
      <c r="G353" s="63">
        <f t="shared" si="614"/>
        <v>0</v>
      </c>
      <c r="H353" s="63">
        <f t="shared" si="614"/>
        <v>0</v>
      </c>
      <c r="I353" s="63">
        <f t="shared" si="614"/>
        <v>0</v>
      </c>
      <c r="J353" s="63">
        <f t="shared" si="614"/>
        <v>0</v>
      </c>
      <c r="K353" s="63">
        <f t="shared" si="614"/>
        <v>0</v>
      </c>
      <c r="L353" s="63">
        <f t="shared" si="614"/>
        <v>0</v>
      </c>
      <c r="M353" s="63">
        <f t="shared" si="614"/>
        <v>0</v>
      </c>
      <c r="N353" s="63">
        <f t="shared" si="614"/>
        <v>0</v>
      </c>
      <c r="O353" s="63">
        <f t="shared" si="614"/>
        <v>0</v>
      </c>
      <c r="P353" s="63">
        <f t="shared" si="615"/>
        <v>0</v>
      </c>
      <c r="Q353" s="63">
        <f t="shared" si="615"/>
        <v>0</v>
      </c>
      <c r="R353" s="63">
        <f t="shared" si="615"/>
        <v>0</v>
      </c>
      <c r="S353" s="63">
        <f t="shared" si="615"/>
        <v>0</v>
      </c>
      <c r="T353" s="63">
        <f t="shared" si="615"/>
        <v>0</v>
      </c>
      <c r="U353" s="63">
        <f t="shared" si="615"/>
        <v>0</v>
      </c>
      <c r="V353" s="63">
        <f t="shared" si="615"/>
        <v>0</v>
      </c>
      <c r="W353" s="63">
        <f t="shared" si="615"/>
        <v>0</v>
      </c>
      <c r="X353" s="63">
        <f t="shared" si="615"/>
        <v>0</v>
      </c>
      <c r="AA353" s="3">
        <f t="shared" si="616"/>
        <v>0</v>
      </c>
    </row>
    <row r="354" spans="1:27" x14ac:dyDescent="0.25">
      <c r="A354" s="8">
        <f t="shared" si="618"/>
        <v>280</v>
      </c>
      <c r="B354" s="3" t="str">
        <f t="shared" si="617"/>
        <v xml:space="preserve">    na</v>
      </c>
      <c r="C354" s="34" t="s">
        <v>380</v>
      </c>
      <c r="E354" s="63">
        <f>'Class Expense - Elec'!$M$100+'Class Expense - PRP'!$M$100</f>
        <v>0</v>
      </c>
      <c r="F354" s="63">
        <f t="shared" si="614"/>
        <v>0</v>
      </c>
      <c r="G354" s="63">
        <f t="shared" si="614"/>
        <v>0</v>
      </c>
      <c r="H354" s="63">
        <f t="shared" si="614"/>
        <v>0</v>
      </c>
      <c r="I354" s="63">
        <f t="shared" si="614"/>
        <v>0</v>
      </c>
      <c r="J354" s="63">
        <f t="shared" si="614"/>
        <v>0</v>
      </c>
      <c r="K354" s="63">
        <f t="shared" si="614"/>
        <v>0</v>
      </c>
      <c r="L354" s="63">
        <f t="shared" si="614"/>
        <v>0</v>
      </c>
      <c r="M354" s="63">
        <f t="shared" si="614"/>
        <v>0</v>
      </c>
      <c r="N354" s="63">
        <f t="shared" si="614"/>
        <v>0</v>
      </c>
      <c r="O354" s="63">
        <f t="shared" si="614"/>
        <v>0</v>
      </c>
      <c r="P354" s="63">
        <f t="shared" si="615"/>
        <v>0</v>
      </c>
      <c r="Q354" s="63">
        <f t="shared" si="615"/>
        <v>0</v>
      </c>
      <c r="R354" s="63">
        <f t="shared" si="615"/>
        <v>0</v>
      </c>
      <c r="S354" s="63">
        <f t="shared" si="615"/>
        <v>0</v>
      </c>
      <c r="T354" s="63">
        <f t="shared" si="615"/>
        <v>0</v>
      </c>
      <c r="U354" s="63">
        <f t="shared" si="615"/>
        <v>0</v>
      </c>
      <c r="V354" s="63">
        <f t="shared" si="615"/>
        <v>0</v>
      </c>
      <c r="W354" s="63">
        <f t="shared" si="615"/>
        <v>0</v>
      </c>
      <c r="X354" s="63">
        <f t="shared" si="615"/>
        <v>0</v>
      </c>
      <c r="AA354" s="3">
        <f t="shared" si="616"/>
        <v>0</v>
      </c>
    </row>
    <row r="355" spans="1:27" x14ac:dyDescent="0.25">
      <c r="A355" s="8">
        <f t="shared" si="618"/>
        <v>281</v>
      </c>
      <c r="B355" s="3" t="str">
        <f t="shared" si="617"/>
        <v xml:space="preserve">    na</v>
      </c>
      <c r="C355" s="34" t="s">
        <v>380</v>
      </c>
      <c r="E355" s="63">
        <f>'Class Expense - Elec'!$N$100+'Class Expense - PRP'!$N$100</f>
        <v>0</v>
      </c>
      <c r="F355" s="63">
        <f t="shared" si="614"/>
        <v>0</v>
      </c>
      <c r="G355" s="63">
        <f t="shared" si="614"/>
        <v>0</v>
      </c>
      <c r="H355" s="63">
        <f t="shared" si="614"/>
        <v>0</v>
      </c>
      <c r="I355" s="63">
        <f t="shared" si="614"/>
        <v>0</v>
      </c>
      <c r="J355" s="63">
        <f t="shared" si="614"/>
        <v>0</v>
      </c>
      <c r="K355" s="63">
        <f t="shared" si="614"/>
        <v>0</v>
      </c>
      <c r="L355" s="63">
        <f t="shared" si="614"/>
        <v>0</v>
      </c>
      <c r="M355" s="63">
        <f t="shared" si="614"/>
        <v>0</v>
      </c>
      <c r="N355" s="63">
        <f t="shared" si="614"/>
        <v>0</v>
      </c>
      <c r="O355" s="63">
        <f t="shared" si="614"/>
        <v>0</v>
      </c>
      <c r="P355" s="63">
        <f t="shared" si="615"/>
        <v>0</v>
      </c>
      <c r="Q355" s="63">
        <f t="shared" si="615"/>
        <v>0</v>
      </c>
      <c r="R355" s="63">
        <f t="shared" si="615"/>
        <v>0</v>
      </c>
      <c r="S355" s="63">
        <f t="shared" si="615"/>
        <v>0</v>
      </c>
      <c r="T355" s="63">
        <f t="shared" si="615"/>
        <v>0</v>
      </c>
      <c r="U355" s="63">
        <f t="shared" si="615"/>
        <v>0</v>
      </c>
      <c r="V355" s="63">
        <f t="shared" si="615"/>
        <v>0</v>
      </c>
      <c r="W355" s="63">
        <f t="shared" si="615"/>
        <v>0</v>
      </c>
      <c r="X355" s="63">
        <f t="shared" si="615"/>
        <v>0</v>
      </c>
      <c r="AA355" s="3">
        <f t="shared" si="616"/>
        <v>0</v>
      </c>
    </row>
    <row r="356" spans="1:27" x14ac:dyDescent="0.25">
      <c r="A356" s="8">
        <f t="shared" si="618"/>
        <v>282</v>
      </c>
      <c r="B356" s="3" t="str">
        <f t="shared" si="617"/>
        <v xml:space="preserve">    na</v>
      </c>
      <c r="C356" s="34" t="s">
        <v>380</v>
      </c>
      <c r="E356" s="69">
        <f>'Class Expense - Elec'!$O$100+'Class Expense - PRP'!$O$100</f>
        <v>0</v>
      </c>
      <c r="F356" s="69">
        <f t="shared" si="614"/>
        <v>0</v>
      </c>
      <c r="G356" s="69">
        <f t="shared" si="614"/>
        <v>0</v>
      </c>
      <c r="H356" s="69">
        <f t="shared" si="614"/>
        <v>0</v>
      </c>
      <c r="I356" s="69">
        <f t="shared" si="614"/>
        <v>0</v>
      </c>
      <c r="J356" s="69">
        <f t="shared" si="614"/>
        <v>0</v>
      </c>
      <c r="K356" s="69">
        <f t="shared" si="614"/>
        <v>0</v>
      </c>
      <c r="L356" s="69">
        <f t="shared" si="614"/>
        <v>0</v>
      </c>
      <c r="M356" s="69">
        <f t="shared" si="614"/>
        <v>0</v>
      </c>
      <c r="N356" s="69">
        <f t="shared" si="614"/>
        <v>0</v>
      </c>
      <c r="O356" s="69">
        <f t="shared" si="614"/>
        <v>0</v>
      </c>
      <c r="P356" s="69">
        <f t="shared" si="615"/>
        <v>0</v>
      </c>
      <c r="Q356" s="69">
        <f t="shared" si="615"/>
        <v>0</v>
      </c>
      <c r="R356" s="69">
        <f t="shared" si="615"/>
        <v>0</v>
      </c>
      <c r="S356" s="69">
        <f t="shared" si="615"/>
        <v>0</v>
      </c>
      <c r="T356" s="69">
        <f t="shared" si="615"/>
        <v>0</v>
      </c>
      <c r="U356" s="69">
        <f t="shared" si="615"/>
        <v>0</v>
      </c>
      <c r="V356" s="69">
        <f t="shared" si="615"/>
        <v>0</v>
      </c>
      <c r="W356" s="69">
        <f t="shared" si="615"/>
        <v>0</v>
      </c>
      <c r="X356" s="69">
        <f t="shared" si="615"/>
        <v>0</v>
      </c>
      <c r="AA356" s="3">
        <f t="shared" si="616"/>
        <v>0</v>
      </c>
    </row>
    <row r="357" spans="1:27" x14ac:dyDescent="0.25">
      <c r="A357" s="8">
        <f t="shared" si="618"/>
        <v>283</v>
      </c>
      <c r="E357" s="63">
        <f>SUM(E348:E356)</f>
        <v>2411399.0099999998</v>
      </c>
      <c r="F357" s="63">
        <f t="shared" ref="F357" si="619">SUM(F348:F356)</f>
        <v>1456215.2788811496</v>
      </c>
      <c r="G357" s="63">
        <f t="shared" ref="G357" si="620">SUM(G348:G356)</f>
        <v>524919.24341110152</v>
      </c>
      <c r="H357" s="63">
        <f t="shared" ref="H357" si="621">SUM(H348:H356)</f>
        <v>397092.42830717779</v>
      </c>
      <c r="I357" s="63">
        <f t="shared" ref="I357" si="622">SUM(I348:I356)</f>
        <v>20017.622052068589</v>
      </c>
      <c r="J357" s="63">
        <f t="shared" ref="J357" si="623">SUM(J348:J356)</f>
        <v>2478.3722540656349</v>
      </c>
      <c r="K357" s="63">
        <f t="shared" ref="K357" si="624">SUM(K348:K356)</f>
        <v>1334.5081368045726</v>
      </c>
      <c r="L357" s="63">
        <f t="shared" ref="L357" si="625">SUM(L348:L356)</f>
        <v>190.64401954351038</v>
      </c>
      <c r="M357" s="63">
        <f t="shared" ref="M357" si="626">SUM(M348:M356)</f>
        <v>2097.0842149786145</v>
      </c>
      <c r="N357" s="63">
        <f t="shared" ref="N357" si="627">SUM(N348:N356)</f>
        <v>190.64401954351038</v>
      </c>
      <c r="O357" s="63">
        <f t="shared" ref="O357" si="628">SUM(O348:O356)</f>
        <v>629.12526449358415</v>
      </c>
      <c r="P357" s="63">
        <f t="shared" ref="P357" si="629">SUM(P348:P356)</f>
        <v>6234.0594390727902</v>
      </c>
      <c r="Q357" s="63">
        <f t="shared" ref="Q357" si="630">SUM(Q348:Q356)</f>
        <v>0</v>
      </c>
      <c r="R357" s="63">
        <f t="shared" ref="R357" si="631">SUM(R348:R356)</f>
        <v>0</v>
      </c>
      <c r="S357" s="63">
        <f t="shared" ref="S357" si="632">SUM(S348:S356)</f>
        <v>0</v>
      </c>
      <c r="T357" s="63">
        <f t="shared" ref="T357" si="633">SUM(T348:T356)</f>
        <v>0</v>
      </c>
      <c r="U357" s="63">
        <f t="shared" ref="U357" si="634">SUM(U348:U356)</f>
        <v>0</v>
      </c>
      <c r="V357" s="63">
        <f t="shared" ref="V357" si="635">SUM(V348:V356)</f>
        <v>0</v>
      </c>
      <c r="W357" s="63">
        <f t="shared" ref="W357" si="636">SUM(W348:W356)</f>
        <v>0</v>
      </c>
      <c r="X357" s="63">
        <f t="shared" ref="X357" si="637">SUM(X348:X356)</f>
        <v>0</v>
      </c>
      <c r="AA357" s="3">
        <f t="shared" si="616"/>
        <v>0</v>
      </c>
    </row>
    <row r="359" spans="1:27" x14ac:dyDescent="0.25">
      <c r="B359" s="3" t="s">
        <v>463</v>
      </c>
    </row>
    <row r="360" spans="1:27" x14ac:dyDescent="0.25">
      <c r="A360" s="8">
        <f>A357+1</f>
        <v>284</v>
      </c>
      <c r="B360" s="3" t="str">
        <f>B348</f>
        <v xml:space="preserve">    Consumer</v>
      </c>
      <c r="C360" s="34" t="s">
        <v>91</v>
      </c>
      <c r="E360" s="63">
        <f>'Class Expense - Elec'!$G$101+'Class Expense - PRP'!$G$101</f>
        <v>0</v>
      </c>
      <c r="F360" s="63">
        <f t="shared" ref="F360:O368" si="638">IFERROR($E360*VLOOKUP($C360,ALLOCATORS,F$1,FALSE),0)</f>
        <v>0</v>
      </c>
      <c r="G360" s="63">
        <f t="shared" si="638"/>
        <v>0</v>
      </c>
      <c r="H360" s="63">
        <f t="shared" si="638"/>
        <v>0</v>
      </c>
      <c r="I360" s="63">
        <f t="shared" si="638"/>
        <v>0</v>
      </c>
      <c r="J360" s="63">
        <f t="shared" si="638"/>
        <v>0</v>
      </c>
      <c r="K360" s="63">
        <f t="shared" si="638"/>
        <v>0</v>
      </c>
      <c r="L360" s="63">
        <f t="shared" si="638"/>
        <v>0</v>
      </c>
      <c r="M360" s="63">
        <f t="shared" si="638"/>
        <v>0</v>
      </c>
      <c r="N360" s="63">
        <f t="shared" si="638"/>
        <v>0</v>
      </c>
      <c r="O360" s="63">
        <f t="shared" si="638"/>
        <v>0</v>
      </c>
      <c r="P360" s="63">
        <f t="shared" ref="P360:X368" si="639">IFERROR($E360*VLOOKUP($C360,ALLOCATORS,P$1,FALSE),0)</f>
        <v>0</v>
      </c>
      <c r="Q360" s="63">
        <f t="shared" si="639"/>
        <v>0</v>
      </c>
      <c r="R360" s="63">
        <f t="shared" si="639"/>
        <v>0</v>
      </c>
      <c r="S360" s="63">
        <f t="shared" si="639"/>
        <v>0</v>
      </c>
      <c r="T360" s="63">
        <f t="shared" si="639"/>
        <v>0</v>
      </c>
      <c r="U360" s="63">
        <f t="shared" si="639"/>
        <v>0</v>
      </c>
      <c r="V360" s="63">
        <f t="shared" si="639"/>
        <v>0</v>
      </c>
      <c r="W360" s="63">
        <f t="shared" si="639"/>
        <v>0</v>
      </c>
      <c r="X360" s="63">
        <f t="shared" si="639"/>
        <v>0</v>
      </c>
      <c r="AA360" s="3">
        <f t="shared" ref="AA360:AA369" si="640">IF(ROUND(SUM(F360:X360)-E360,0)=0,0,1)</f>
        <v>0</v>
      </c>
    </row>
    <row r="361" spans="1:27" x14ac:dyDescent="0.25">
      <c r="A361" s="8">
        <f>+A360+1</f>
        <v>285</v>
      </c>
      <c r="B361" s="3" t="str">
        <f t="shared" ref="B361:B368" si="641">B349</f>
        <v xml:space="preserve">    Demand</v>
      </c>
      <c r="C361" s="34" t="s">
        <v>91</v>
      </c>
      <c r="E361" s="63">
        <f>'Class Expense - Elec'!$H$101+'Class Expense - PRP'!$H$101</f>
        <v>0</v>
      </c>
      <c r="F361" s="63">
        <f t="shared" si="638"/>
        <v>0</v>
      </c>
      <c r="G361" s="63">
        <f t="shared" si="638"/>
        <v>0</v>
      </c>
      <c r="H361" s="63">
        <f t="shared" si="638"/>
        <v>0</v>
      </c>
      <c r="I361" s="63">
        <f t="shared" si="638"/>
        <v>0</v>
      </c>
      <c r="J361" s="63">
        <f t="shared" si="638"/>
        <v>0</v>
      </c>
      <c r="K361" s="63">
        <f t="shared" si="638"/>
        <v>0</v>
      </c>
      <c r="L361" s="63">
        <f t="shared" si="638"/>
        <v>0</v>
      </c>
      <c r="M361" s="63">
        <f t="shared" si="638"/>
        <v>0</v>
      </c>
      <c r="N361" s="63">
        <f t="shared" si="638"/>
        <v>0</v>
      </c>
      <c r="O361" s="63">
        <f t="shared" si="638"/>
        <v>0</v>
      </c>
      <c r="P361" s="63">
        <f t="shared" si="639"/>
        <v>0</v>
      </c>
      <c r="Q361" s="63">
        <f t="shared" si="639"/>
        <v>0</v>
      </c>
      <c r="R361" s="63">
        <f t="shared" si="639"/>
        <v>0</v>
      </c>
      <c r="S361" s="63">
        <f t="shared" si="639"/>
        <v>0</v>
      </c>
      <c r="T361" s="63">
        <f t="shared" si="639"/>
        <v>0</v>
      </c>
      <c r="U361" s="63">
        <f t="shared" si="639"/>
        <v>0</v>
      </c>
      <c r="V361" s="63">
        <f t="shared" si="639"/>
        <v>0</v>
      </c>
      <c r="W361" s="63">
        <f t="shared" si="639"/>
        <v>0</v>
      </c>
      <c r="X361" s="63">
        <f t="shared" si="639"/>
        <v>0</v>
      </c>
      <c r="AA361" s="3">
        <f t="shared" si="640"/>
        <v>0</v>
      </c>
    </row>
    <row r="362" spans="1:27" x14ac:dyDescent="0.25">
      <c r="A362" s="8">
        <f t="shared" ref="A362:A369" si="642">+A361+1</f>
        <v>286</v>
      </c>
      <c r="B362" s="3" t="str">
        <f t="shared" si="641"/>
        <v xml:space="preserve">    Energy</v>
      </c>
      <c r="C362" s="34" t="s">
        <v>91</v>
      </c>
      <c r="E362" s="63">
        <f>'Class Expense - Elec'!$I$101+'Class Expense - PRP'!$I$101</f>
        <v>0</v>
      </c>
      <c r="F362" s="63">
        <f t="shared" si="638"/>
        <v>0</v>
      </c>
      <c r="G362" s="63">
        <f t="shared" si="638"/>
        <v>0</v>
      </c>
      <c r="H362" s="63">
        <f t="shared" si="638"/>
        <v>0</v>
      </c>
      <c r="I362" s="63">
        <f t="shared" si="638"/>
        <v>0</v>
      </c>
      <c r="J362" s="63">
        <f t="shared" si="638"/>
        <v>0</v>
      </c>
      <c r="K362" s="63">
        <f t="shared" si="638"/>
        <v>0</v>
      </c>
      <c r="L362" s="63">
        <f t="shared" si="638"/>
        <v>0</v>
      </c>
      <c r="M362" s="63">
        <f t="shared" si="638"/>
        <v>0</v>
      </c>
      <c r="N362" s="63">
        <f t="shared" si="638"/>
        <v>0</v>
      </c>
      <c r="O362" s="63">
        <f t="shared" si="638"/>
        <v>0</v>
      </c>
      <c r="P362" s="63">
        <f t="shared" si="639"/>
        <v>0</v>
      </c>
      <c r="Q362" s="63">
        <f t="shared" si="639"/>
        <v>0</v>
      </c>
      <c r="R362" s="63">
        <f t="shared" si="639"/>
        <v>0</v>
      </c>
      <c r="S362" s="63">
        <f t="shared" si="639"/>
        <v>0</v>
      </c>
      <c r="T362" s="63">
        <f t="shared" si="639"/>
        <v>0</v>
      </c>
      <c r="U362" s="63">
        <f t="shared" si="639"/>
        <v>0</v>
      </c>
      <c r="V362" s="63">
        <f t="shared" si="639"/>
        <v>0</v>
      </c>
      <c r="W362" s="63">
        <f t="shared" si="639"/>
        <v>0</v>
      </c>
      <c r="X362" s="63">
        <f t="shared" si="639"/>
        <v>0</v>
      </c>
      <c r="AA362" s="3">
        <f t="shared" si="640"/>
        <v>0</v>
      </c>
    </row>
    <row r="363" spans="1:27" x14ac:dyDescent="0.25">
      <c r="A363" s="8">
        <f t="shared" si="642"/>
        <v>287</v>
      </c>
      <c r="B363" s="3" t="str">
        <f t="shared" si="641"/>
        <v xml:space="preserve">    Revenue</v>
      </c>
      <c r="C363" s="34" t="s">
        <v>91</v>
      </c>
      <c r="E363" s="63">
        <f>'Class Expense - Elec'!$J$101+'Class Expense - PRP'!$J$101</f>
        <v>122513.88</v>
      </c>
      <c r="F363" s="63">
        <f t="shared" si="638"/>
        <v>26256.074595665035</v>
      </c>
      <c r="G363" s="63">
        <f t="shared" si="638"/>
        <v>15686.001979233099</v>
      </c>
      <c r="H363" s="63">
        <f t="shared" si="638"/>
        <v>13370.30695328917</v>
      </c>
      <c r="I363" s="63">
        <f t="shared" si="638"/>
        <v>4711.3717897496626</v>
      </c>
      <c r="J363" s="63">
        <f t="shared" si="638"/>
        <v>10255.833415757561</v>
      </c>
      <c r="K363" s="63">
        <f t="shared" si="638"/>
        <v>42307.010454065196</v>
      </c>
      <c r="L363" s="63">
        <f t="shared" si="638"/>
        <v>3649.1770659887266</v>
      </c>
      <c r="M363" s="63">
        <f t="shared" si="638"/>
        <v>5623.6504685060072</v>
      </c>
      <c r="N363" s="63">
        <f t="shared" si="638"/>
        <v>8.0890580885546068</v>
      </c>
      <c r="O363" s="63">
        <f t="shared" si="638"/>
        <v>28.838967303104468</v>
      </c>
      <c r="P363" s="63">
        <f t="shared" si="639"/>
        <v>617.52525235392909</v>
      </c>
      <c r="Q363" s="63">
        <f t="shared" si="639"/>
        <v>0</v>
      </c>
      <c r="R363" s="63">
        <f t="shared" si="639"/>
        <v>0</v>
      </c>
      <c r="S363" s="63">
        <f t="shared" si="639"/>
        <v>0</v>
      </c>
      <c r="T363" s="63">
        <f t="shared" si="639"/>
        <v>0</v>
      </c>
      <c r="U363" s="63">
        <f t="shared" si="639"/>
        <v>0</v>
      </c>
      <c r="V363" s="63">
        <f t="shared" si="639"/>
        <v>0</v>
      </c>
      <c r="W363" s="63">
        <f t="shared" si="639"/>
        <v>0</v>
      </c>
      <c r="X363" s="63">
        <f t="shared" si="639"/>
        <v>0</v>
      </c>
      <c r="AA363" s="3">
        <f t="shared" si="640"/>
        <v>0</v>
      </c>
    </row>
    <row r="364" spans="1:27" x14ac:dyDescent="0.25">
      <c r="A364" s="8">
        <f t="shared" si="642"/>
        <v>288</v>
      </c>
      <c r="B364" s="3" t="str">
        <f t="shared" si="641"/>
        <v xml:space="preserve">    Lights</v>
      </c>
      <c r="C364" s="34" t="s">
        <v>91</v>
      </c>
      <c r="E364" s="63">
        <f>'Class Expense - Elec'!$K$101+'Class Expense - PRP'!$K$101</f>
        <v>0</v>
      </c>
      <c r="F364" s="63">
        <f t="shared" si="638"/>
        <v>0</v>
      </c>
      <c r="G364" s="63">
        <f t="shared" si="638"/>
        <v>0</v>
      </c>
      <c r="H364" s="63">
        <f t="shared" si="638"/>
        <v>0</v>
      </c>
      <c r="I364" s="63">
        <f t="shared" si="638"/>
        <v>0</v>
      </c>
      <c r="J364" s="63">
        <f t="shared" si="638"/>
        <v>0</v>
      </c>
      <c r="K364" s="63">
        <f t="shared" si="638"/>
        <v>0</v>
      </c>
      <c r="L364" s="63">
        <f t="shared" si="638"/>
        <v>0</v>
      </c>
      <c r="M364" s="63">
        <f t="shared" si="638"/>
        <v>0</v>
      </c>
      <c r="N364" s="63">
        <f t="shared" si="638"/>
        <v>0</v>
      </c>
      <c r="O364" s="63">
        <f t="shared" si="638"/>
        <v>0</v>
      </c>
      <c r="P364" s="63">
        <f t="shared" si="639"/>
        <v>0</v>
      </c>
      <c r="Q364" s="63">
        <f t="shared" si="639"/>
        <v>0</v>
      </c>
      <c r="R364" s="63">
        <f t="shared" si="639"/>
        <v>0</v>
      </c>
      <c r="S364" s="63">
        <f t="shared" si="639"/>
        <v>0</v>
      </c>
      <c r="T364" s="63">
        <f t="shared" si="639"/>
        <v>0</v>
      </c>
      <c r="U364" s="63">
        <f t="shared" si="639"/>
        <v>0</v>
      </c>
      <c r="V364" s="63">
        <f t="shared" si="639"/>
        <v>0</v>
      </c>
      <c r="W364" s="63">
        <f t="shared" si="639"/>
        <v>0</v>
      </c>
      <c r="X364" s="63">
        <f t="shared" si="639"/>
        <v>0</v>
      </c>
      <c r="AA364" s="3">
        <f t="shared" si="640"/>
        <v>0</v>
      </c>
    </row>
    <row r="365" spans="1:27" x14ac:dyDescent="0.25">
      <c r="A365" s="8">
        <f t="shared" si="642"/>
        <v>289</v>
      </c>
      <c r="B365" s="3" t="str">
        <f t="shared" si="641"/>
        <v xml:space="preserve">    na</v>
      </c>
      <c r="C365" s="34" t="s">
        <v>91</v>
      </c>
      <c r="E365" s="63">
        <f>'Class Expense - Elec'!$L$101+'Class Expense - PRP'!$L$101</f>
        <v>0</v>
      </c>
      <c r="F365" s="63">
        <f t="shared" si="638"/>
        <v>0</v>
      </c>
      <c r="G365" s="63">
        <f t="shared" si="638"/>
        <v>0</v>
      </c>
      <c r="H365" s="63">
        <f t="shared" si="638"/>
        <v>0</v>
      </c>
      <c r="I365" s="63">
        <f t="shared" si="638"/>
        <v>0</v>
      </c>
      <c r="J365" s="63">
        <f t="shared" si="638"/>
        <v>0</v>
      </c>
      <c r="K365" s="63">
        <f t="shared" si="638"/>
        <v>0</v>
      </c>
      <c r="L365" s="63">
        <f t="shared" si="638"/>
        <v>0</v>
      </c>
      <c r="M365" s="63">
        <f t="shared" si="638"/>
        <v>0</v>
      </c>
      <c r="N365" s="63">
        <f t="shared" si="638"/>
        <v>0</v>
      </c>
      <c r="O365" s="63">
        <f t="shared" si="638"/>
        <v>0</v>
      </c>
      <c r="P365" s="63">
        <f t="shared" si="639"/>
        <v>0</v>
      </c>
      <c r="Q365" s="63">
        <f t="shared" si="639"/>
        <v>0</v>
      </c>
      <c r="R365" s="63">
        <f t="shared" si="639"/>
        <v>0</v>
      </c>
      <c r="S365" s="63">
        <f t="shared" si="639"/>
        <v>0</v>
      </c>
      <c r="T365" s="63">
        <f t="shared" si="639"/>
        <v>0</v>
      </c>
      <c r="U365" s="63">
        <f t="shared" si="639"/>
        <v>0</v>
      </c>
      <c r="V365" s="63">
        <f t="shared" si="639"/>
        <v>0</v>
      </c>
      <c r="W365" s="63">
        <f t="shared" si="639"/>
        <v>0</v>
      </c>
      <c r="X365" s="63">
        <f t="shared" si="639"/>
        <v>0</v>
      </c>
      <c r="AA365" s="3">
        <f t="shared" si="640"/>
        <v>0</v>
      </c>
    </row>
    <row r="366" spans="1:27" x14ac:dyDescent="0.25">
      <c r="A366" s="8">
        <f t="shared" si="642"/>
        <v>290</v>
      </c>
      <c r="B366" s="3" t="str">
        <f t="shared" si="641"/>
        <v xml:space="preserve">    na</v>
      </c>
      <c r="C366" s="34" t="s">
        <v>91</v>
      </c>
      <c r="E366" s="63">
        <f>'Class Expense - Elec'!$M$101+'Class Expense - PRP'!$M$101</f>
        <v>0</v>
      </c>
      <c r="F366" s="63">
        <f t="shared" si="638"/>
        <v>0</v>
      </c>
      <c r="G366" s="63">
        <f t="shared" si="638"/>
        <v>0</v>
      </c>
      <c r="H366" s="63">
        <f t="shared" si="638"/>
        <v>0</v>
      </c>
      <c r="I366" s="63">
        <f t="shared" si="638"/>
        <v>0</v>
      </c>
      <c r="J366" s="63">
        <f t="shared" si="638"/>
        <v>0</v>
      </c>
      <c r="K366" s="63">
        <f t="shared" si="638"/>
        <v>0</v>
      </c>
      <c r="L366" s="63">
        <f t="shared" si="638"/>
        <v>0</v>
      </c>
      <c r="M366" s="63">
        <f t="shared" si="638"/>
        <v>0</v>
      </c>
      <c r="N366" s="63">
        <f t="shared" si="638"/>
        <v>0</v>
      </c>
      <c r="O366" s="63">
        <f t="shared" si="638"/>
        <v>0</v>
      </c>
      <c r="P366" s="63">
        <f t="shared" si="639"/>
        <v>0</v>
      </c>
      <c r="Q366" s="63">
        <f t="shared" si="639"/>
        <v>0</v>
      </c>
      <c r="R366" s="63">
        <f t="shared" si="639"/>
        <v>0</v>
      </c>
      <c r="S366" s="63">
        <f t="shared" si="639"/>
        <v>0</v>
      </c>
      <c r="T366" s="63">
        <f t="shared" si="639"/>
        <v>0</v>
      </c>
      <c r="U366" s="63">
        <f t="shared" si="639"/>
        <v>0</v>
      </c>
      <c r="V366" s="63">
        <f t="shared" si="639"/>
        <v>0</v>
      </c>
      <c r="W366" s="63">
        <f t="shared" si="639"/>
        <v>0</v>
      </c>
      <c r="X366" s="63">
        <f t="shared" si="639"/>
        <v>0</v>
      </c>
      <c r="AA366" s="3">
        <f t="shared" si="640"/>
        <v>0</v>
      </c>
    </row>
    <row r="367" spans="1:27" x14ac:dyDescent="0.25">
      <c r="A367" s="8">
        <f t="shared" si="642"/>
        <v>291</v>
      </c>
      <c r="B367" s="3" t="str">
        <f t="shared" si="641"/>
        <v xml:space="preserve">    na</v>
      </c>
      <c r="C367" s="34" t="s">
        <v>91</v>
      </c>
      <c r="E367" s="63">
        <f>'Class Expense - Elec'!$N$101+'Class Expense - PRP'!$N$101</f>
        <v>0</v>
      </c>
      <c r="F367" s="63">
        <f t="shared" si="638"/>
        <v>0</v>
      </c>
      <c r="G367" s="63">
        <f t="shared" si="638"/>
        <v>0</v>
      </c>
      <c r="H367" s="63">
        <f t="shared" si="638"/>
        <v>0</v>
      </c>
      <c r="I367" s="63">
        <f t="shared" si="638"/>
        <v>0</v>
      </c>
      <c r="J367" s="63">
        <f t="shared" si="638"/>
        <v>0</v>
      </c>
      <c r="K367" s="63">
        <f t="shared" si="638"/>
        <v>0</v>
      </c>
      <c r="L367" s="63">
        <f t="shared" si="638"/>
        <v>0</v>
      </c>
      <c r="M367" s="63">
        <f t="shared" si="638"/>
        <v>0</v>
      </c>
      <c r="N367" s="63">
        <f t="shared" si="638"/>
        <v>0</v>
      </c>
      <c r="O367" s="63">
        <f t="shared" si="638"/>
        <v>0</v>
      </c>
      <c r="P367" s="63">
        <f t="shared" si="639"/>
        <v>0</v>
      </c>
      <c r="Q367" s="63">
        <f t="shared" si="639"/>
        <v>0</v>
      </c>
      <c r="R367" s="63">
        <f t="shared" si="639"/>
        <v>0</v>
      </c>
      <c r="S367" s="63">
        <f t="shared" si="639"/>
        <v>0</v>
      </c>
      <c r="T367" s="63">
        <f t="shared" si="639"/>
        <v>0</v>
      </c>
      <c r="U367" s="63">
        <f t="shared" si="639"/>
        <v>0</v>
      </c>
      <c r="V367" s="63">
        <f t="shared" si="639"/>
        <v>0</v>
      </c>
      <c r="W367" s="63">
        <f t="shared" si="639"/>
        <v>0</v>
      </c>
      <c r="X367" s="63">
        <f t="shared" si="639"/>
        <v>0</v>
      </c>
      <c r="AA367" s="3">
        <f t="shared" si="640"/>
        <v>0</v>
      </c>
    </row>
    <row r="368" spans="1:27" x14ac:dyDescent="0.25">
      <c r="A368" s="8">
        <f t="shared" si="642"/>
        <v>292</v>
      </c>
      <c r="B368" s="3" t="str">
        <f t="shared" si="641"/>
        <v xml:space="preserve">    na</v>
      </c>
      <c r="C368" s="34" t="s">
        <v>91</v>
      </c>
      <c r="E368" s="69">
        <f>'Class Expense - Elec'!$O$101+'Class Expense - PRP'!$O$101</f>
        <v>0</v>
      </c>
      <c r="F368" s="69">
        <f t="shared" si="638"/>
        <v>0</v>
      </c>
      <c r="G368" s="69">
        <f t="shared" si="638"/>
        <v>0</v>
      </c>
      <c r="H368" s="69">
        <f t="shared" si="638"/>
        <v>0</v>
      </c>
      <c r="I368" s="69">
        <f t="shared" si="638"/>
        <v>0</v>
      </c>
      <c r="J368" s="69">
        <f t="shared" si="638"/>
        <v>0</v>
      </c>
      <c r="K368" s="69">
        <f t="shared" si="638"/>
        <v>0</v>
      </c>
      <c r="L368" s="69">
        <f t="shared" si="638"/>
        <v>0</v>
      </c>
      <c r="M368" s="69">
        <f t="shared" si="638"/>
        <v>0</v>
      </c>
      <c r="N368" s="69">
        <f t="shared" si="638"/>
        <v>0</v>
      </c>
      <c r="O368" s="69">
        <f t="shared" si="638"/>
        <v>0</v>
      </c>
      <c r="P368" s="69">
        <f t="shared" si="639"/>
        <v>0</v>
      </c>
      <c r="Q368" s="69">
        <f t="shared" si="639"/>
        <v>0</v>
      </c>
      <c r="R368" s="69">
        <f t="shared" si="639"/>
        <v>0</v>
      </c>
      <c r="S368" s="69">
        <f t="shared" si="639"/>
        <v>0</v>
      </c>
      <c r="T368" s="69">
        <f t="shared" si="639"/>
        <v>0</v>
      </c>
      <c r="U368" s="69">
        <f t="shared" si="639"/>
        <v>0</v>
      </c>
      <c r="V368" s="69">
        <f t="shared" si="639"/>
        <v>0</v>
      </c>
      <c r="W368" s="69">
        <f t="shared" si="639"/>
        <v>0</v>
      </c>
      <c r="X368" s="69">
        <f t="shared" si="639"/>
        <v>0</v>
      </c>
      <c r="AA368" s="3">
        <f t="shared" si="640"/>
        <v>0</v>
      </c>
    </row>
    <row r="369" spans="1:27" x14ac:dyDescent="0.25">
      <c r="A369" s="8">
        <f t="shared" si="642"/>
        <v>293</v>
      </c>
      <c r="E369" s="63">
        <f>SUM(E360:E368)</f>
        <v>122513.88</v>
      </c>
      <c r="F369" s="63">
        <f t="shared" ref="F369" si="643">SUM(F360:F368)</f>
        <v>26256.074595665035</v>
      </c>
      <c r="G369" s="63">
        <f t="shared" ref="G369" si="644">SUM(G360:G368)</f>
        <v>15686.001979233099</v>
      </c>
      <c r="H369" s="63">
        <f t="shared" ref="H369" si="645">SUM(H360:H368)</f>
        <v>13370.30695328917</v>
      </c>
      <c r="I369" s="63">
        <f t="shared" ref="I369" si="646">SUM(I360:I368)</f>
        <v>4711.3717897496626</v>
      </c>
      <c r="J369" s="63">
        <f t="shared" ref="J369" si="647">SUM(J360:J368)</f>
        <v>10255.833415757561</v>
      </c>
      <c r="K369" s="63">
        <f t="shared" ref="K369" si="648">SUM(K360:K368)</f>
        <v>42307.010454065196</v>
      </c>
      <c r="L369" s="63">
        <f t="shared" ref="L369" si="649">SUM(L360:L368)</f>
        <v>3649.1770659887266</v>
      </c>
      <c r="M369" s="63">
        <f t="shared" ref="M369" si="650">SUM(M360:M368)</f>
        <v>5623.6504685060072</v>
      </c>
      <c r="N369" s="63">
        <f t="shared" ref="N369" si="651">SUM(N360:N368)</f>
        <v>8.0890580885546068</v>
      </c>
      <c r="O369" s="63">
        <f t="shared" ref="O369" si="652">SUM(O360:O368)</f>
        <v>28.838967303104468</v>
      </c>
      <c r="P369" s="63">
        <f t="shared" ref="P369" si="653">SUM(P360:P368)</f>
        <v>617.52525235392909</v>
      </c>
      <c r="Q369" s="63">
        <f t="shared" ref="Q369" si="654">SUM(Q360:Q368)</f>
        <v>0</v>
      </c>
      <c r="R369" s="63">
        <f t="shared" ref="R369" si="655">SUM(R360:R368)</f>
        <v>0</v>
      </c>
      <c r="S369" s="63">
        <f t="shared" ref="S369" si="656">SUM(S360:S368)</f>
        <v>0</v>
      </c>
      <c r="T369" s="63">
        <f t="shared" ref="T369" si="657">SUM(T360:T368)</f>
        <v>0</v>
      </c>
      <c r="U369" s="63">
        <f t="shared" ref="U369" si="658">SUM(U360:U368)</f>
        <v>0</v>
      </c>
      <c r="V369" s="63">
        <f t="shared" ref="V369" si="659">SUM(V360:V368)</f>
        <v>0</v>
      </c>
      <c r="W369" s="63">
        <f t="shared" ref="W369" si="660">SUM(W360:W368)</f>
        <v>0</v>
      </c>
      <c r="X369" s="63">
        <f t="shared" ref="X369" si="661">SUM(X360:X368)</f>
        <v>0</v>
      </c>
      <c r="AA369" s="3">
        <f t="shared" si="640"/>
        <v>0</v>
      </c>
    </row>
    <row r="371" spans="1:27" x14ac:dyDescent="0.25">
      <c r="B371" s="3" t="s">
        <v>464</v>
      </c>
    </row>
    <row r="372" spans="1:27" x14ac:dyDescent="0.25">
      <c r="A372" s="8">
        <f>A369+1</f>
        <v>294</v>
      </c>
      <c r="B372" s="3" t="str">
        <f>B360</f>
        <v xml:space="preserve">    Consumer</v>
      </c>
      <c r="C372" s="34" t="s">
        <v>373</v>
      </c>
      <c r="E372" s="63">
        <f>'Class Expense - Elec'!$G$102+'Class Expense - PRP'!$G$102</f>
        <v>0</v>
      </c>
      <c r="F372" s="63">
        <f t="shared" ref="F372:O380" si="662">IFERROR($E372*VLOOKUP($C372,ALLOCATORS,F$1,FALSE),0)</f>
        <v>0</v>
      </c>
      <c r="G372" s="63">
        <f t="shared" si="662"/>
        <v>0</v>
      </c>
      <c r="H372" s="63">
        <f t="shared" si="662"/>
        <v>0</v>
      </c>
      <c r="I372" s="63">
        <f t="shared" si="662"/>
        <v>0</v>
      </c>
      <c r="J372" s="63">
        <f t="shared" si="662"/>
        <v>0</v>
      </c>
      <c r="K372" s="63">
        <f t="shared" si="662"/>
        <v>0</v>
      </c>
      <c r="L372" s="63">
        <f t="shared" si="662"/>
        <v>0</v>
      </c>
      <c r="M372" s="63">
        <f t="shared" si="662"/>
        <v>0</v>
      </c>
      <c r="N372" s="63">
        <f t="shared" si="662"/>
        <v>0</v>
      </c>
      <c r="O372" s="63">
        <f t="shared" si="662"/>
        <v>0</v>
      </c>
      <c r="P372" s="63">
        <f t="shared" ref="P372:X380" si="663">IFERROR($E372*VLOOKUP($C372,ALLOCATORS,P$1,FALSE),0)</f>
        <v>0</v>
      </c>
      <c r="Q372" s="63">
        <f t="shared" si="663"/>
        <v>0</v>
      </c>
      <c r="R372" s="63">
        <f t="shared" si="663"/>
        <v>0</v>
      </c>
      <c r="S372" s="63">
        <f t="shared" si="663"/>
        <v>0</v>
      </c>
      <c r="T372" s="63">
        <f t="shared" si="663"/>
        <v>0</v>
      </c>
      <c r="U372" s="63">
        <f t="shared" si="663"/>
        <v>0</v>
      </c>
      <c r="V372" s="63">
        <f t="shared" si="663"/>
        <v>0</v>
      </c>
      <c r="W372" s="63">
        <f t="shared" si="663"/>
        <v>0</v>
      </c>
      <c r="X372" s="63">
        <f t="shared" si="663"/>
        <v>0</v>
      </c>
      <c r="AA372" s="3">
        <f t="shared" ref="AA372:AA381" si="664">IF(ROUND(SUM(F372:X372)-E372,0)=0,0,1)</f>
        <v>0</v>
      </c>
    </row>
    <row r="373" spans="1:27" x14ac:dyDescent="0.25">
      <c r="A373" s="8">
        <f>+A372+1</f>
        <v>295</v>
      </c>
      <c r="B373" s="3" t="str">
        <f t="shared" ref="B373:B380" si="665">B361</f>
        <v xml:space="preserve">    Demand</v>
      </c>
      <c r="C373" s="34" t="s">
        <v>373</v>
      </c>
      <c r="E373" s="63">
        <f>'Class Expense - Elec'!$H$102+'Class Expense - PRP'!$H$102</f>
        <v>0</v>
      </c>
      <c r="F373" s="63">
        <f t="shared" si="662"/>
        <v>0</v>
      </c>
      <c r="G373" s="63">
        <f t="shared" si="662"/>
        <v>0</v>
      </c>
      <c r="H373" s="63">
        <f t="shared" si="662"/>
        <v>0</v>
      </c>
      <c r="I373" s="63">
        <f t="shared" si="662"/>
        <v>0</v>
      </c>
      <c r="J373" s="63">
        <f t="shared" si="662"/>
        <v>0</v>
      </c>
      <c r="K373" s="63">
        <f t="shared" si="662"/>
        <v>0</v>
      </c>
      <c r="L373" s="63">
        <f t="shared" si="662"/>
        <v>0</v>
      </c>
      <c r="M373" s="63">
        <f t="shared" si="662"/>
        <v>0</v>
      </c>
      <c r="N373" s="63">
        <f t="shared" si="662"/>
        <v>0</v>
      </c>
      <c r="O373" s="63">
        <f t="shared" si="662"/>
        <v>0</v>
      </c>
      <c r="P373" s="63">
        <f t="shared" si="663"/>
        <v>0</v>
      </c>
      <c r="Q373" s="63">
        <f t="shared" si="663"/>
        <v>0</v>
      </c>
      <c r="R373" s="63">
        <f t="shared" si="663"/>
        <v>0</v>
      </c>
      <c r="S373" s="63">
        <f t="shared" si="663"/>
        <v>0</v>
      </c>
      <c r="T373" s="63">
        <f t="shared" si="663"/>
        <v>0</v>
      </c>
      <c r="U373" s="63">
        <f t="shared" si="663"/>
        <v>0</v>
      </c>
      <c r="V373" s="63">
        <f t="shared" si="663"/>
        <v>0</v>
      </c>
      <c r="W373" s="63">
        <f t="shared" si="663"/>
        <v>0</v>
      </c>
      <c r="X373" s="63">
        <f t="shared" si="663"/>
        <v>0</v>
      </c>
      <c r="AA373" s="3">
        <f t="shared" si="664"/>
        <v>0</v>
      </c>
    </row>
    <row r="374" spans="1:27" x14ac:dyDescent="0.25">
      <c r="A374" s="8">
        <f t="shared" ref="A374:A381" si="666">+A373+1</f>
        <v>296</v>
      </c>
      <c r="B374" s="3" t="str">
        <f t="shared" si="665"/>
        <v xml:space="preserve">    Energy</v>
      </c>
      <c r="C374" s="34" t="s">
        <v>373</v>
      </c>
      <c r="E374" s="63">
        <f>'Class Expense - Elec'!$I$102+'Class Expense - PRP'!$I$102</f>
        <v>0</v>
      </c>
      <c r="F374" s="63">
        <f t="shared" si="662"/>
        <v>0</v>
      </c>
      <c r="G374" s="63">
        <f t="shared" si="662"/>
        <v>0</v>
      </c>
      <c r="H374" s="63">
        <f t="shared" si="662"/>
        <v>0</v>
      </c>
      <c r="I374" s="63">
        <f t="shared" si="662"/>
        <v>0</v>
      </c>
      <c r="J374" s="63">
        <f t="shared" si="662"/>
        <v>0</v>
      </c>
      <c r="K374" s="63">
        <f t="shared" si="662"/>
        <v>0</v>
      </c>
      <c r="L374" s="63">
        <f t="shared" si="662"/>
        <v>0</v>
      </c>
      <c r="M374" s="63">
        <f t="shared" si="662"/>
        <v>0</v>
      </c>
      <c r="N374" s="63">
        <f t="shared" si="662"/>
        <v>0</v>
      </c>
      <c r="O374" s="63">
        <f t="shared" si="662"/>
        <v>0</v>
      </c>
      <c r="P374" s="63">
        <f t="shared" si="663"/>
        <v>0</v>
      </c>
      <c r="Q374" s="63">
        <f t="shared" si="663"/>
        <v>0</v>
      </c>
      <c r="R374" s="63">
        <f t="shared" si="663"/>
        <v>0</v>
      </c>
      <c r="S374" s="63">
        <f t="shared" si="663"/>
        <v>0</v>
      </c>
      <c r="T374" s="63">
        <f t="shared" si="663"/>
        <v>0</v>
      </c>
      <c r="U374" s="63">
        <f t="shared" si="663"/>
        <v>0</v>
      </c>
      <c r="V374" s="63">
        <f t="shared" si="663"/>
        <v>0</v>
      </c>
      <c r="W374" s="63">
        <f t="shared" si="663"/>
        <v>0</v>
      </c>
      <c r="X374" s="63">
        <f t="shared" si="663"/>
        <v>0</v>
      </c>
      <c r="AA374" s="3">
        <f t="shared" si="664"/>
        <v>0</v>
      </c>
    </row>
    <row r="375" spans="1:27" x14ac:dyDescent="0.25">
      <c r="A375" s="8">
        <f t="shared" si="666"/>
        <v>297</v>
      </c>
      <c r="B375" s="3" t="str">
        <f t="shared" si="665"/>
        <v xml:space="preserve">    Revenue</v>
      </c>
      <c r="C375" s="34" t="s">
        <v>373</v>
      </c>
      <c r="E375" s="63">
        <f>'Class Expense - Elec'!$J$102+'Class Expense - PRP'!$J$102</f>
        <v>0</v>
      </c>
      <c r="F375" s="63">
        <f t="shared" si="662"/>
        <v>0</v>
      </c>
      <c r="G375" s="63">
        <f t="shared" si="662"/>
        <v>0</v>
      </c>
      <c r="H375" s="63">
        <f t="shared" si="662"/>
        <v>0</v>
      </c>
      <c r="I375" s="63">
        <f t="shared" si="662"/>
        <v>0</v>
      </c>
      <c r="J375" s="63">
        <f t="shared" si="662"/>
        <v>0</v>
      </c>
      <c r="K375" s="63">
        <f t="shared" si="662"/>
        <v>0</v>
      </c>
      <c r="L375" s="63">
        <f t="shared" si="662"/>
        <v>0</v>
      </c>
      <c r="M375" s="63">
        <f t="shared" si="662"/>
        <v>0</v>
      </c>
      <c r="N375" s="63">
        <f t="shared" si="662"/>
        <v>0</v>
      </c>
      <c r="O375" s="63">
        <f t="shared" si="662"/>
        <v>0</v>
      </c>
      <c r="P375" s="63">
        <f t="shared" si="663"/>
        <v>0</v>
      </c>
      <c r="Q375" s="63">
        <f t="shared" si="663"/>
        <v>0</v>
      </c>
      <c r="R375" s="63">
        <f t="shared" si="663"/>
        <v>0</v>
      </c>
      <c r="S375" s="63">
        <f t="shared" si="663"/>
        <v>0</v>
      </c>
      <c r="T375" s="63">
        <f t="shared" si="663"/>
        <v>0</v>
      </c>
      <c r="U375" s="63">
        <f t="shared" si="663"/>
        <v>0</v>
      </c>
      <c r="V375" s="63">
        <f t="shared" si="663"/>
        <v>0</v>
      </c>
      <c r="W375" s="63">
        <f t="shared" si="663"/>
        <v>0</v>
      </c>
      <c r="X375" s="63">
        <f t="shared" si="663"/>
        <v>0</v>
      </c>
      <c r="AA375" s="3">
        <f t="shared" si="664"/>
        <v>0</v>
      </c>
    </row>
    <row r="376" spans="1:27" x14ac:dyDescent="0.25">
      <c r="A376" s="8">
        <f t="shared" si="666"/>
        <v>298</v>
      </c>
      <c r="B376" s="3" t="str">
        <f t="shared" si="665"/>
        <v xml:space="preserve">    Lights</v>
      </c>
      <c r="C376" s="34" t="s">
        <v>373</v>
      </c>
      <c r="E376" s="63">
        <f>'Class Expense - Elec'!$K$102+'Class Expense - PRP'!$K$102</f>
        <v>0</v>
      </c>
      <c r="F376" s="63">
        <f t="shared" si="662"/>
        <v>0</v>
      </c>
      <c r="G376" s="63">
        <f t="shared" si="662"/>
        <v>0</v>
      </c>
      <c r="H376" s="63">
        <f t="shared" si="662"/>
        <v>0</v>
      </c>
      <c r="I376" s="63">
        <f t="shared" si="662"/>
        <v>0</v>
      </c>
      <c r="J376" s="63">
        <f t="shared" si="662"/>
        <v>0</v>
      </c>
      <c r="K376" s="63">
        <f t="shared" si="662"/>
        <v>0</v>
      </c>
      <c r="L376" s="63">
        <f t="shared" si="662"/>
        <v>0</v>
      </c>
      <c r="M376" s="63">
        <f t="shared" si="662"/>
        <v>0</v>
      </c>
      <c r="N376" s="63">
        <f t="shared" si="662"/>
        <v>0</v>
      </c>
      <c r="O376" s="63">
        <f t="shared" si="662"/>
        <v>0</v>
      </c>
      <c r="P376" s="63">
        <f t="shared" si="663"/>
        <v>0</v>
      </c>
      <c r="Q376" s="63">
        <f t="shared" si="663"/>
        <v>0</v>
      </c>
      <c r="R376" s="63">
        <f t="shared" si="663"/>
        <v>0</v>
      </c>
      <c r="S376" s="63">
        <f t="shared" si="663"/>
        <v>0</v>
      </c>
      <c r="T376" s="63">
        <f t="shared" si="663"/>
        <v>0</v>
      </c>
      <c r="U376" s="63">
        <f t="shared" si="663"/>
        <v>0</v>
      </c>
      <c r="V376" s="63">
        <f t="shared" si="663"/>
        <v>0</v>
      </c>
      <c r="W376" s="63">
        <f t="shared" si="663"/>
        <v>0</v>
      </c>
      <c r="X376" s="63">
        <f t="shared" si="663"/>
        <v>0</v>
      </c>
      <c r="AA376" s="3">
        <f t="shared" si="664"/>
        <v>0</v>
      </c>
    </row>
    <row r="377" spans="1:27" x14ac:dyDescent="0.25">
      <c r="A377" s="8">
        <f t="shared" si="666"/>
        <v>299</v>
      </c>
      <c r="B377" s="3" t="str">
        <f t="shared" si="665"/>
        <v xml:space="preserve">    na</v>
      </c>
      <c r="C377" s="34" t="s">
        <v>373</v>
      </c>
      <c r="E377" s="63">
        <f>'Class Expense - Elec'!$L$102+'Class Expense - PRP'!$L$102</f>
        <v>0</v>
      </c>
      <c r="F377" s="63">
        <f t="shared" si="662"/>
        <v>0</v>
      </c>
      <c r="G377" s="63">
        <f t="shared" si="662"/>
        <v>0</v>
      </c>
      <c r="H377" s="63">
        <f t="shared" si="662"/>
        <v>0</v>
      </c>
      <c r="I377" s="63">
        <f t="shared" si="662"/>
        <v>0</v>
      </c>
      <c r="J377" s="63">
        <f t="shared" si="662"/>
        <v>0</v>
      </c>
      <c r="K377" s="63">
        <f t="shared" si="662"/>
        <v>0</v>
      </c>
      <c r="L377" s="63">
        <f t="shared" si="662"/>
        <v>0</v>
      </c>
      <c r="M377" s="63">
        <f t="shared" si="662"/>
        <v>0</v>
      </c>
      <c r="N377" s="63">
        <f t="shared" si="662"/>
        <v>0</v>
      </c>
      <c r="O377" s="63">
        <f t="shared" si="662"/>
        <v>0</v>
      </c>
      <c r="P377" s="63">
        <f t="shared" si="663"/>
        <v>0</v>
      </c>
      <c r="Q377" s="63">
        <f t="shared" si="663"/>
        <v>0</v>
      </c>
      <c r="R377" s="63">
        <f t="shared" si="663"/>
        <v>0</v>
      </c>
      <c r="S377" s="63">
        <f t="shared" si="663"/>
        <v>0</v>
      </c>
      <c r="T377" s="63">
        <f t="shared" si="663"/>
        <v>0</v>
      </c>
      <c r="U377" s="63">
        <f t="shared" si="663"/>
        <v>0</v>
      </c>
      <c r="V377" s="63">
        <f t="shared" si="663"/>
        <v>0</v>
      </c>
      <c r="W377" s="63">
        <f t="shared" si="663"/>
        <v>0</v>
      </c>
      <c r="X377" s="63">
        <f t="shared" si="663"/>
        <v>0</v>
      </c>
      <c r="AA377" s="3">
        <f t="shared" si="664"/>
        <v>0</v>
      </c>
    </row>
    <row r="378" spans="1:27" x14ac:dyDescent="0.25">
      <c r="A378" s="8">
        <f t="shared" si="666"/>
        <v>300</v>
      </c>
      <c r="B378" s="3" t="str">
        <f t="shared" si="665"/>
        <v xml:space="preserve">    na</v>
      </c>
      <c r="C378" s="34" t="s">
        <v>373</v>
      </c>
      <c r="E378" s="63">
        <f>'Class Expense - Elec'!$M$102+'Class Expense - PRP'!$M$102</f>
        <v>0</v>
      </c>
      <c r="F378" s="63">
        <f t="shared" si="662"/>
        <v>0</v>
      </c>
      <c r="G378" s="63">
        <f t="shared" si="662"/>
        <v>0</v>
      </c>
      <c r="H378" s="63">
        <f t="shared" si="662"/>
        <v>0</v>
      </c>
      <c r="I378" s="63">
        <f t="shared" si="662"/>
        <v>0</v>
      </c>
      <c r="J378" s="63">
        <f t="shared" si="662"/>
        <v>0</v>
      </c>
      <c r="K378" s="63">
        <f t="shared" si="662"/>
        <v>0</v>
      </c>
      <c r="L378" s="63">
        <f t="shared" si="662"/>
        <v>0</v>
      </c>
      <c r="M378" s="63">
        <f t="shared" si="662"/>
        <v>0</v>
      </c>
      <c r="N378" s="63">
        <f t="shared" si="662"/>
        <v>0</v>
      </c>
      <c r="O378" s="63">
        <f t="shared" si="662"/>
        <v>0</v>
      </c>
      <c r="P378" s="63">
        <f t="shared" si="663"/>
        <v>0</v>
      </c>
      <c r="Q378" s="63">
        <f t="shared" si="663"/>
        <v>0</v>
      </c>
      <c r="R378" s="63">
        <f t="shared" si="663"/>
        <v>0</v>
      </c>
      <c r="S378" s="63">
        <f t="shared" si="663"/>
        <v>0</v>
      </c>
      <c r="T378" s="63">
        <f t="shared" si="663"/>
        <v>0</v>
      </c>
      <c r="U378" s="63">
        <f t="shared" si="663"/>
        <v>0</v>
      </c>
      <c r="V378" s="63">
        <f t="shared" si="663"/>
        <v>0</v>
      </c>
      <c r="W378" s="63">
        <f t="shared" si="663"/>
        <v>0</v>
      </c>
      <c r="X378" s="63">
        <f t="shared" si="663"/>
        <v>0</v>
      </c>
      <c r="AA378" s="3">
        <f t="shared" si="664"/>
        <v>0</v>
      </c>
    </row>
    <row r="379" spans="1:27" x14ac:dyDescent="0.25">
      <c r="A379" s="8">
        <f t="shared" si="666"/>
        <v>301</v>
      </c>
      <c r="B379" s="3" t="str">
        <f t="shared" si="665"/>
        <v xml:space="preserve">    na</v>
      </c>
      <c r="C379" s="34" t="s">
        <v>373</v>
      </c>
      <c r="E379" s="63">
        <f>'Class Expense - Elec'!$N$102+'Class Expense - PRP'!$N$102</f>
        <v>0</v>
      </c>
      <c r="F379" s="63">
        <f t="shared" si="662"/>
        <v>0</v>
      </c>
      <c r="G379" s="63">
        <f t="shared" si="662"/>
        <v>0</v>
      </c>
      <c r="H379" s="63">
        <f t="shared" si="662"/>
        <v>0</v>
      </c>
      <c r="I379" s="63">
        <f t="shared" si="662"/>
        <v>0</v>
      </c>
      <c r="J379" s="63">
        <f t="shared" si="662"/>
        <v>0</v>
      </c>
      <c r="K379" s="63">
        <f t="shared" si="662"/>
        <v>0</v>
      </c>
      <c r="L379" s="63">
        <f t="shared" si="662"/>
        <v>0</v>
      </c>
      <c r="M379" s="63">
        <f t="shared" si="662"/>
        <v>0</v>
      </c>
      <c r="N379" s="63">
        <f t="shared" si="662"/>
        <v>0</v>
      </c>
      <c r="O379" s="63">
        <f t="shared" si="662"/>
        <v>0</v>
      </c>
      <c r="P379" s="63">
        <f t="shared" si="663"/>
        <v>0</v>
      </c>
      <c r="Q379" s="63">
        <f t="shared" si="663"/>
        <v>0</v>
      </c>
      <c r="R379" s="63">
        <f t="shared" si="663"/>
        <v>0</v>
      </c>
      <c r="S379" s="63">
        <f t="shared" si="663"/>
        <v>0</v>
      </c>
      <c r="T379" s="63">
        <f t="shared" si="663"/>
        <v>0</v>
      </c>
      <c r="U379" s="63">
        <f t="shared" si="663"/>
        <v>0</v>
      </c>
      <c r="V379" s="63">
        <f t="shared" si="663"/>
        <v>0</v>
      </c>
      <c r="W379" s="63">
        <f t="shared" si="663"/>
        <v>0</v>
      </c>
      <c r="X379" s="63">
        <f t="shared" si="663"/>
        <v>0</v>
      </c>
      <c r="AA379" s="3">
        <f t="shared" si="664"/>
        <v>0</v>
      </c>
    </row>
    <row r="380" spans="1:27" x14ac:dyDescent="0.25">
      <c r="A380" s="8">
        <f t="shared" si="666"/>
        <v>302</v>
      </c>
      <c r="B380" s="3" t="str">
        <f t="shared" si="665"/>
        <v xml:space="preserve">    na</v>
      </c>
      <c r="C380" s="34" t="s">
        <v>373</v>
      </c>
      <c r="E380" s="69">
        <f>'Class Expense - Elec'!$O$102+'Class Expense - PRP'!$O$102</f>
        <v>0</v>
      </c>
      <c r="F380" s="69">
        <f t="shared" si="662"/>
        <v>0</v>
      </c>
      <c r="G380" s="69">
        <f t="shared" si="662"/>
        <v>0</v>
      </c>
      <c r="H380" s="69">
        <f t="shared" si="662"/>
        <v>0</v>
      </c>
      <c r="I380" s="69">
        <f t="shared" si="662"/>
        <v>0</v>
      </c>
      <c r="J380" s="69">
        <f t="shared" si="662"/>
        <v>0</v>
      </c>
      <c r="K380" s="69">
        <f t="shared" si="662"/>
        <v>0</v>
      </c>
      <c r="L380" s="69">
        <f t="shared" si="662"/>
        <v>0</v>
      </c>
      <c r="M380" s="69">
        <f t="shared" si="662"/>
        <v>0</v>
      </c>
      <c r="N380" s="69">
        <f t="shared" si="662"/>
        <v>0</v>
      </c>
      <c r="O380" s="69">
        <f t="shared" si="662"/>
        <v>0</v>
      </c>
      <c r="P380" s="69">
        <f t="shared" si="663"/>
        <v>0</v>
      </c>
      <c r="Q380" s="69">
        <f t="shared" si="663"/>
        <v>0</v>
      </c>
      <c r="R380" s="69">
        <f t="shared" si="663"/>
        <v>0</v>
      </c>
      <c r="S380" s="69">
        <f t="shared" si="663"/>
        <v>0</v>
      </c>
      <c r="T380" s="69">
        <f t="shared" si="663"/>
        <v>0</v>
      </c>
      <c r="U380" s="69">
        <f t="shared" si="663"/>
        <v>0</v>
      </c>
      <c r="V380" s="69">
        <f t="shared" si="663"/>
        <v>0</v>
      </c>
      <c r="W380" s="69">
        <f t="shared" si="663"/>
        <v>0</v>
      </c>
      <c r="X380" s="69">
        <f t="shared" si="663"/>
        <v>0</v>
      </c>
      <c r="AA380" s="3">
        <f t="shared" si="664"/>
        <v>0</v>
      </c>
    </row>
    <row r="381" spans="1:27" x14ac:dyDescent="0.25">
      <c r="A381" s="8">
        <f t="shared" si="666"/>
        <v>303</v>
      </c>
      <c r="E381" s="63">
        <f>SUM(E372:E380)</f>
        <v>0</v>
      </c>
      <c r="F381" s="63">
        <f t="shared" ref="F381" si="667">SUM(F372:F380)</f>
        <v>0</v>
      </c>
      <c r="G381" s="63">
        <f t="shared" ref="G381" si="668">SUM(G372:G380)</f>
        <v>0</v>
      </c>
      <c r="H381" s="63">
        <f t="shared" ref="H381" si="669">SUM(H372:H380)</f>
        <v>0</v>
      </c>
      <c r="I381" s="63">
        <f t="shared" ref="I381" si="670">SUM(I372:I380)</f>
        <v>0</v>
      </c>
      <c r="J381" s="63">
        <f t="shared" ref="J381" si="671">SUM(J372:J380)</f>
        <v>0</v>
      </c>
      <c r="K381" s="63">
        <f t="shared" ref="K381" si="672">SUM(K372:K380)</f>
        <v>0</v>
      </c>
      <c r="L381" s="63">
        <f t="shared" ref="L381" si="673">SUM(L372:L380)</f>
        <v>0</v>
      </c>
      <c r="M381" s="63">
        <f t="shared" ref="M381" si="674">SUM(M372:M380)</f>
        <v>0</v>
      </c>
      <c r="N381" s="63">
        <f t="shared" ref="N381" si="675">SUM(N372:N380)</f>
        <v>0</v>
      </c>
      <c r="O381" s="63">
        <f t="shared" ref="O381" si="676">SUM(O372:O380)</f>
        <v>0</v>
      </c>
      <c r="P381" s="63">
        <f t="shared" ref="P381" si="677">SUM(P372:P380)</f>
        <v>0</v>
      </c>
      <c r="Q381" s="63">
        <f t="shared" ref="Q381" si="678">SUM(Q372:Q380)</f>
        <v>0</v>
      </c>
      <c r="R381" s="63">
        <f t="shared" ref="R381" si="679">SUM(R372:R380)</f>
        <v>0</v>
      </c>
      <c r="S381" s="63">
        <f t="shared" ref="S381" si="680">SUM(S372:S380)</f>
        <v>0</v>
      </c>
      <c r="T381" s="63">
        <f t="shared" ref="T381" si="681">SUM(T372:T380)</f>
        <v>0</v>
      </c>
      <c r="U381" s="63">
        <f t="shared" ref="U381" si="682">SUM(U372:U380)</f>
        <v>0</v>
      </c>
      <c r="V381" s="63">
        <f t="shared" ref="V381" si="683">SUM(V372:V380)</f>
        <v>0</v>
      </c>
      <c r="W381" s="63">
        <f t="shared" ref="W381" si="684">SUM(W372:W380)</f>
        <v>0</v>
      </c>
      <c r="X381" s="63">
        <f t="shared" ref="X381" si="685">SUM(X372:X380)</f>
        <v>0</v>
      </c>
      <c r="AA381" s="3">
        <f t="shared" si="664"/>
        <v>0</v>
      </c>
    </row>
    <row r="383" spans="1:27" s="66" customFormat="1" x14ac:dyDescent="0.25">
      <c r="A383" s="71">
        <f>+A381+1</f>
        <v>304</v>
      </c>
      <c r="B383" s="76" t="s">
        <v>465</v>
      </c>
      <c r="E383" s="70">
        <f>E381+E369+E357+E345+E333</f>
        <v>3928077.3299999996</v>
      </c>
      <c r="F383" s="70">
        <f t="shared" ref="F383:X383" si="686">F381+F369+F357+F345+F333</f>
        <v>2258384.9098030613</v>
      </c>
      <c r="G383" s="70">
        <f t="shared" si="686"/>
        <v>799245.98995282268</v>
      </c>
      <c r="H383" s="70">
        <f t="shared" si="686"/>
        <v>739212.40262489219</v>
      </c>
      <c r="I383" s="70">
        <f t="shared" si="686"/>
        <v>44839.579795403537</v>
      </c>
      <c r="J383" s="70">
        <f t="shared" si="686"/>
        <v>16395.546902314691</v>
      </c>
      <c r="K383" s="70">
        <f t="shared" si="686"/>
        <v>45613.010023749805</v>
      </c>
      <c r="L383" s="70">
        <f t="shared" si="686"/>
        <v>4121.4627188008135</v>
      </c>
      <c r="M383" s="70">
        <f t="shared" si="686"/>
        <v>10818.792649438965</v>
      </c>
      <c r="N383" s="70">
        <f t="shared" si="686"/>
        <v>480.37471090064162</v>
      </c>
      <c r="O383" s="70">
        <f t="shared" si="686"/>
        <v>881.44163857268131</v>
      </c>
      <c r="P383" s="70">
        <f t="shared" si="686"/>
        <v>8083.8191800426212</v>
      </c>
      <c r="Q383" s="70">
        <f t="shared" si="686"/>
        <v>0</v>
      </c>
      <c r="R383" s="70">
        <f t="shared" si="686"/>
        <v>0</v>
      </c>
      <c r="S383" s="70">
        <f t="shared" si="686"/>
        <v>0</v>
      </c>
      <c r="T383" s="70">
        <f t="shared" si="686"/>
        <v>0</v>
      </c>
      <c r="U383" s="70">
        <f t="shared" si="686"/>
        <v>0</v>
      </c>
      <c r="V383" s="70">
        <f t="shared" si="686"/>
        <v>0</v>
      </c>
      <c r="W383" s="70">
        <f t="shared" si="686"/>
        <v>0</v>
      </c>
      <c r="X383" s="70">
        <f t="shared" si="686"/>
        <v>0</v>
      </c>
    </row>
    <row r="386" spans="1:27" s="66" customFormat="1" x14ac:dyDescent="0.25">
      <c r="B386" s="76" t="s">
        <v>477</v>
      </c>
    </row>
    <row r="387" spans="1:27" x14ac:dyDescent="0.25">
      <c r="B387" s="3" t="s">
        <v>472</v>
      </c>
    </row>
    <row r="388" spans="1:27" x14ac:dyDescent="0.25">
      <c r="A388" s="8">
        <f>+A383+1</f>
        <v>305</v>
      </c>
      <c r="B388" s="3" t="str">
        <f>B372</f>
        <v xml:space="preserve">    Consumer</v>
      </c>
      <c r="C388" s="34" t="s">
        <v>380</v>
      </c>
      <c r="E388" s="63">
        <f>'Class Expense - Elec'!$G$106+'Class Expense - PRP'!$G$106</f>
        <v>1282173.01</v>
      </c>
      <c r="F388" s="63">
        <f t="shared" ref="F388:O396" si="687">IFERROR($E388*VLOOKUP($C388,ALLOCATORS,F$1,FALSE),0)</f>
        <v>774289.0826396388</v>
      </c>
      <c r="G388" s="63">
        <f t="shared" si="687"/>
        <v>279106.56160190376</v>
      </c>
      <c r="H388" s="63">
        <f t="shared" si="687"/>
        <v>211139.33942057288</v>
      </c>
      <c r="I388" s="63">
        <f t="shared" si="687"/>
        <v>10643.636583206178</v>
      </c>
      <c r="J388" s="63">
        <f t="shared" si="687"/>
        <v>1317.7835769683841</v>
      </c>
      <c r="K388" s="63">
        <f t="shared" si="687"/>
        <v>709.57577221374527</v>
      </c>
      <c r="L388" s="63">
        <f t="shared" si="687"/>
        <v>101.36796745910647</v>
      </c>
      <c r="M388" s="63">
        <f t="shared" si="687"/>
        <v>1115.0476420501711</v>
      </c>
      <c r="N388" s="63">
        <f t="shared" si="687"/>
        <v>101.36796745910647</v>
      </c>
      <c r="O388" s="63">
        <f t="shared" si="687"/>
        <v>334.51429261505132</v>
      </c>
      <c r="P388" s="63">
        <f t="shared" ref="P388:X396" si="688">IFERROR($E388*VLOOKUP($C388,ALLOCATORS,P$1,FALSE),0)</f>
        <v>3314.7325359127817</v>
      </c>
      <c r="Q388" s="63">
        <f t="shared" si="688"/>
        <v>0</v>
      </c>
      <c r="R388" s="63">
        <f t="shared" si="688"/>
        <v>0</v>
      </c>
      <c r="S388" s="63">
        <f t="shared" si="688"/>
        <v>0</v>
      </c>
      <c r="T388" s="63">
        <f t="shared" si="688"/>
        <v>0</v>
      </c>
      <c r="U388" s="63">
        <f t="shared" si="688"/>
        <v>0</v>
      </c>
      <c r="V388" s="63">
        <f t="shared" si="688"/>
        <v>0</v>
      </c>
      <c r="W388" s="63">
        <f t="shared" si="688"/>
        <v>0</v>
      </c>
      <c r="X388" s="63">
        <f t="shared" si="688"/>
        <v>0</v>
      </c>
      <c r="AA388" s="3">
        <f t="shared" ref="AA388:AA397" si="689">IF(ROUND(SUM(F388:X388)-E388,0)=0,0,1)</f>
        <v>0</v>
      </c>
    </row>
    <row r="389" spans="1:27" x14ac:dyDescent="0.25">
      <c r="A389" s="8">
        <f>+A388+1</f>
        <v>306</v>
      </c>
      <c r="B389" s="3" t="str">
        <f t="shared" ref="B389:B396" si="690">B373</f>
        <v xml:space="preserve">    Demand</v>
      </c>
      <c r="C389" s="34" t="s">
        <v>380</v>
      </c>
      <c r="E389" s="63">
        <f>'Class Expense - Elec'!$H$106+'Class Expense - PRP'!$H$106</f>
        <v>0</v>
      </c>
      <c r="F389" s="63">
        <f t="shared" si="687"/>
        <v>0</v>
      </c>
      <c r="G389" s="63">
        <f t="shared" si="687"/>
        <v>0</v>
      </c>
      <c r="H389" s="63">
        <f t="shared" si="687"/>
        <v>0</v>
      </c>
      <c r="I389" s="63">
        <f t="shared" si="687"/>
        <v>0</v>
      </c>
      <c r="J389" s="63">
        <f t="shared" si="687"/>
        <v>0</v>
      </c>
      <c r="K389" s="63">
        <f t="shared" si="687"/>
        <v>0</v>
      </c>
      <c r="L389" s="63">
        <f t="shared" si="687"/>
        <v>0</v>
      </c>
      <c r="M389" s="63">
        <f t="shared" si="687"/>
        <v>0</v>
      </c>
      <c r="N389" s="63">
        <f t="shared" si="687"/>
        <v>0</v>
      </c>
      <c r="O389" s="63">
        <f t="shared" si="687"/>
        <v>0</v>
      </c>
      <c r="P389" s="63">
        <f t="shared" si="688"/>
        <v>0</v>
      </c>
      <c r="Q389" s="63">
        <f t="shared" si="688"/>
        <v>0</v>
      </c>
      <c r="R389" s="63">
        <f t="shared" si="688"/>
        <v>0</v>
      </c>
      <c r="S389" s="63">
        <f t="shared" si="688"/>
        <v>0</v>
      </c>
      <c r="T389" s="63">
        <f t="shared" si="688"/>
        <v>0</v>
      </c>
      <c r="U389" s="63">
        <f t="shared" si="688"/>
        <v>0</v>
      </c>
      <c r="V389" s="63">
        <f t="shared" si="688"/>
        <v>0</v>
      </c>
      <c r="W389" s="63">
        <f t="shared" si="688"/>
        <v>0</v>
      </c>
      <c r="X389" s="63">
        <f t="shared" si="688"/>
        <v>0</v>
      </c>
      <c r="AA389" s="3">
        <f t="shared" si="689"/>
        <v>0</v>
      </c>
    </row>
    <row r="390" spans="1:27" x14ac:dyDescent="0.25">
      <c r="A390" s="8">
        <f t="shared" ref="A390:A397" si="691">+A389+1</f>
        <v>307</v>
      </c>
      <c r="B390" s="3" t="str">
        <f t="shared" si="690"/>
        <v xml:space="preserve">    Energy</v>
      </c>
      <c r="C390" s="34" t="s">
        <v>380</v>
      </c>
      <c r="E390" s="63">
        <f>'Class Expense - Elec'!$I$106+'Class Expense - PRP'!$I$106</f>
        <v>0</v>
      </c>
      <c r="F390" s="63">
        <f t="shared" si="687"/>
        <v>0</v>
      </c>
      <c r="G390" s="63">
        <f t="shared" si="687"/>
        <v>0</v>
      </c>
      <c r="H390" s="63">
        <f t="shared" si="687"/>
        <v>0</v>
      </c>
      <c r="I390" s="63">
        <f t="shared" si="687"/>
        <v>0</v>
      </c>
      <c r="J390" s="63">
        <f t="shared" si="687"/>
        <v>0</v>
      </c>
      <c r="K390" s="63">
        <f t="shared" si="687"/>
        <v>0</v>
      </c>
      <c r="L390" s="63">
        <f t="shared" si="687"/>
        <v>0</v>
      </c>
      <c r="M390" s="63">
        <f t="shared" si="687"/>
        <v>0</v>
      </c>
      <c r="N390" s="63">
        <f t="shared" si="687"/>
        <v>0</v>
      </c>
      <c r="O390" s="63">
        <f t="shared" si="687"/>
        <v>0</v>
      </c>
      <c r="P390" s="63">
        <f t="shared" si="688"/>
        <v>0</v>
      </c>
      <c r="Q390" s="63">
        <f t="shared" si="688"/>
        <v>0</v>
      </c>
      <c r="R390" s="63">
        <f t="shared" si="688"/>
        <v>0</v>
      </c>
      <c r="S390" s="63">
        <f t="shared" si="688"/>
        <v>0</v>
      </c>
      <c r="T390" s="63">
        <f t="shared" si="688"/>
        <v>0</v>
      </c>
      <c r="U390" s="63">
        <f t="shared" si="688"/>
        <v>0</v>
      </c>
      <c r="V390" s="63">
        <f t="shared" si="688"/>
        <v>0</v>
      </c>
      <c r="W390" s="63">
        <f t="shared" si="688"/>
        <v>0</v>
      </c>
      <c r="X390" s="63">
        <f t="shared" si="688"/>
        <v>0</v>
      </c>
      <c r="AA390" s="3">
        <f t="shared" si="689"/>
        <v>0</v>
      </c>
    </row>
    <row r="391" spans="1:27" x14ac:dyDescent="0.25">
      <c r="A391" s="8">
        <f t="shared" si="691"/>
        <v>308</v>
      </c>
      <c r="B391" s="3" t="str">
        <f t="shared" si="690"/>
        <v xml:space="preserve">    Revenue</v>
      </c>
      <c r="C391" s="34" t="s">
        <v>380</v>
      </c>
      <c r="E391" s="63">
        <f>'Class Expense - Elec'!$J$106+'Class Expense - PRP'!$J$106</f>
        <v>0</v>
      </c>
      <c r="F391" s="63">
        <f t="shared" si="687"/>
        <v>0</v>
      </c>
      <c r="G391" s="63">
        <f t="shared" si="687"/>
        <v>0</v>
      </c>
      <c r="H391" s="63">
        <f t="shared" si="687"/>
        <v>0</v>
      </c>
      <c r="I391" s="63">
        <f t="shared" si="687"/>
        <v>0</v>
      </c>
      <c r="J391" s="63">
        <f t="shared" si="687"/>
        <v>0</v>
      </c>
      <c r="K391" s="63">
        <f t="shared" si="687"/>
        <v>0</v>
      </c>
      <c r="L391" s="63">
        <f t="shared" si="687"/>
        <v>0</v>
      </c>
      <c r="M391" s="63">
        <f t="shared" si="687"/>
        <v>0</v>
      </c>
      <c r="N391" s="63">
        <f t="shared" si="687"/>
        <v>0</v>
      </c>
      <c r="O391" s="63">
        <f t="shared" si="687"/>
        <v>0</v>
      </c>
      <c r="P391" s="63">
        <f t="shared" si="688"/>
        <v>0</v>
      </c>
      <c r="Q391" s="63">
        <f t="shared" si="688"/>
        <v>0</v>
      </c>
      <c r="R391" s="63">
        <f t="shared" si="688"/>
        <v>0</v>
      </c>
      <c r="S391" s="63">
        <f t="shared" si="688"/>
        <v>0</v>
      </c>
      <c r="T391" s="63">
        <f t="shared" si="688"/>
        <v>0</v>
      </c>
      <c r="U391" s="63">
        <f t="shared" si="688"/>
        <v>0</v>
      </c>
      <c r="V391" s="63">
        <f t="shared" si="688"/>
        <v>0</v>
      </c>
      <c r="W391" s="63">
        <f t="shared" si="688"/>
        <v>0</v>
      </c>
      <c r="X391" s="63">
        <f t="shared" si="688"/>
        <v>0</v>
      </c>
      <c r="AA391" s="3">
        <f t="shared" si="689"/>
        <v>0</v>
      </c>
    </row>
    <row r="392" spans="1:27" x14ac:dyDescent="0.25">
      <c r="A392" s="8">
        <f t="shared" si="691"/>
        <v>309</v>
      </c>
      <c r="B392" s="3" t="str">
        <f t="shared" si="690"/>
        <v xml:space="preserve">    Lights</v>
      </c>
      <c r="C392" s="34" t="s">
        <v>380</v>
      </c>
      <c r="E392" s="63">
        <f>'Class Expense - Elec'!$K$106+'Class Expense - PRP'!$K$106</f>
        <v>0</v>
      </c>
      <c r="F392" s="63">
        <f t="shared" si="687"/>
        <v>0</v>
      </c>
      <c r="G392" s="63">
        <f t="shared" si="687"/>
        <v>0</v>
      </c>
      <c r="H392" s="63">
        <f t="shared" si="687"/>
        <v>0</v>
      </c>
      <c r="I392" s="63">
        <f t="shared" si="687"/>
        <v>0</v>
      </c>
      <c r="J392" s="63">
        <f t="shared" si="687"/>
        <v>0</v>
      </c>
      <c r="K392" s="63">
        <f t="shared" si="687"/>
        <v>0</v>
      </c>
      <c r="L392" s="63">
        <f t="shared" si="687"/>
        <v>0</v>
      </c>
      <c r="M392" s="63">
        <f t="shared" si="687"/>
        <v>0</v>
      </c>
      <c r="N392" s="63">
        <f t="shared" si="687"/>
        <v>0</v>
      </c>
      <c r="O392" s="63">
        <f t="shared" si="687"/>
        <v>0</v>
      </c>
      <c r="P392" s="63">
        <f t="shared" si="688"/>
        <v>0</v>
      </c>
      <c r="Q392" s="63">
        <f t="shared" si="688"/>
        <v>0</v>
      </c>
      <c r="R392" s="63">
        <f t="shared" si="688"/>
        <v>0</v>
      </c>
      <c r="S392" s="63">
        <f t="shared" si="688"/>
        <v>0</v>
      </c>
      <c r="T392" s="63">
        <f t="shared" si="688"/>
        <v>0</v>
      </c>
      <c r="U392" s="63">
        <f t="shared" si="688"/>
        <v>0</v>
      </c>
      <c r="V392" s="63">
        <f t="shared" si="688"/>
        <v>0</v>
      </c>
      <c r="W392" s="63">
        <f t="shared" si="688"/>
        <v>0</v>
      </c>
      <c r="X392" s="63">
        <f t="shared" si="688"/>
        <v>0</v>
      </c>
      <c r="AA392" s="3">
        <f t="shared" si="689"/>
        <v>0</v>
      </c>
    </row>
    <row r="393" spans="1:27" x14ac:dyDescent="0.25">
      <c r="A393" s="8">
        <f t="shared" si="691"/>
        <v>310</v>
      </c>
      <c r="B393" s="3" t="str">
        <f t="shared" si="690"/>
        <v xml:space="preserve">    na</v>
      </c>
      <c r="C393" s="34" t="s">
        <v>380</v>
      </c>
      <c r="E393" s="63">
        <f>'Class Expense - Elec'!$L$106+'Class Expense - PRP'!$L$106</f>
        <v>0</v>
      </c>
      <c r="F393" s="63">
        <f t="shared" si="687"/>
        <v>0</v>
      </c>
      <c r="G393" s="63">
        <f t="shared" si="687"/>
        <v>0</v>
      </c>
      <c r="H393" s="63">
        <f t="shared" si="687"/>
        <v>0</v>
      </c>
      <c r="I393" s="63">
        <f t="shared" si="687"/>
        <v>0</v>
      </c>
      <c r="J393" s="63">
        <f t="shared" si="687"/>
        <v>0</v>
      </c>
      <c r="K393" s="63">
        <f t="shared" si="687"/>
        <v>0</v>
      </c>
      <c r="L393" s="63">
        <f t="shared" si="687"/>
        <v>0</v>
      </c>
      <c r="M393" s="63">
        <f t="shared" si="687"/>
        <v>0</v>
      </c>
      <c r="N393" s="63">
        <f t="shared" si="687"/>
        <v>0</v>
      </c>
      <c r="O393" s="63">
        <f t="shared" si="687"/>
        <v>0</v>
      </c>
      <c r="P393" s="63">
        <f t="shared" si="688"/>
        <v>0</v>
      </c>
      <c r="Q393" s="63">
        <f t="shared" si="688"/>
        <v>0</v>
      </c>
      <c r="R393" s="63">
        <f t="shared" si="688"/>
        <v>0</v>
      </c>
      <c r="S393" s="63">
        <f t="shared" si="688"/>
        <v>0</v>
      </c>
      <c r="T393" s="63">
        <f t="shared" si="688"/>
        <v>0</v>
      </c>
      <c r="U393" s="63">
        <f t="shared" si="688"/>
        <v>0</v>
      </c>
      <c r="V393" s="63">
        <f t="shared" si="688"/>
        <v>0</v>
      </c>
      <c r="W393" s="63">
        <f t="shared" si="688"/>
        <v>0</v>
      </c>
      <c r="X393" s="63">
        <f t="shared" si="688"/>
        <v>0</v>
      </c>
      <c r="AA393" s="3">
        <f t="shared" si="689"/>
        <v>0</v>
      </c>
    </row>
    <row r="394" spans="1:27" x14ac:dyDescent="0.25">
      <c r="A394" s="8">
        <f t="shared" si="691"/>
        <v>311</v>
      </c>
      <c r="B394" s="3" t="str">
        <f t="shared" si="690"/>
        <v xml:space="preserve">    na</v>
      </c>
      <c r="C394" s="34" t="s">
        <v>380</v>
      </c>
      <c r="E394" s="63">
        <f>'Class Expense - Elec'!$M$106+'Class Expense - PRP'!$M$106</f>
        <v>0</v>
      </c>
      <c r="F394" s="63">
        <f t="shared" si="687"/>
        <v>0</v>
      </c>
      <c r="G394" s="63">
        <f t="shared" si="687"/>
        <v>0</v>
      </c>
      <c r="H394" s="63">
        <f t="shared" si="687"/>
        <v>0</v>
      </c>
      <c r="I394" s="63">
        <f t="shared" si="687"/>
        <v>0</v>
      </c>
      <c r="J394" s="63">
        <f t="shared" si="687"/>
        <v>0</v>
      </c>
      <c r="K394" s="63">
        <f t="shared" si="687"/>
        <v>0</v>
      </c>
      <c r="L394" s="63">
        <f t="shared" si="687"/>
        <v>0</v>
      </c>
      <c r="M394" s="63">
        <f t="shared" si="687"/>
        <v>0</v>
      </c>
      <c r="N394" s="63">
        <f t="shared" si="687"/>
        <v>0</v>
      </c>
      <c r="O394" s="63">
        <f t="shared" si="687"/>
        <v>0</v>
      </c>
      <c r="P394" s="63">
        <f t="shared" si="688"/>
        <v>0</v>
      </c>
      <c r="Q394" s="63">
        <f t="shared" si="688"/>
        <v>0</v>
      </c>
      <c r="R394" s="63">
        <f t="shared" si="688"/>
        <v>0</v>
      </c>
      <c r="S394" s="63">
        <f t="shared" si="688"/>
        <v>0</v>
      </c>
      <c r="T394" s="63">
        <f t="shared" si="688"/>
        <v>0</v>
      </c>
      <c r="U394" s="63">
        <f t="shared" si="688"/>
        <v>0</v>
      </c>
      <c r="V394" s="63">
        <f t="shared" si="688"/>
        <v>0</v>
      </c>
      <c r="W394" s="63">
        <f t="shared" si="688"/>
        <v>0</v>
      </c>
      <c r="X394" s="63">
        <f t="shared" si="688"/>
        <v>0</v>
      </c>
      <c r="AA394" s="3">
        <f t="shared" si="689"/>
        <v>0</v>
      </c>
    </row>
    <row r="395" spans="1:27" x14ac:dyDescent="0.25">
      <c r="A395" s="8">
        <f t="shared" si="691"/>
        <v>312</v>
      </c>
      <c r="B395" s="3" t="str">
        <f t="shared" si="690"/>
        <v xml:space="preserve">    na</v>
      </c>
      <c r="C395" s="34" t="s">
        <v>380</v>
      </c>
      <c r="E395" s="63">
        <f>'Class Expense - Elec'!$N$106+'Class Expense - PRP'!$N$106</f>
        <v>0</v>
      </c>
      <c r="F395" s="63">
        <f t="shared" si="687"/>
        <v>0</v>
      </c>
      <c r="G395" s="63">
        <f t="shared" si="687"/>
        <v>0</v>
      </c>
      <c r="H395" s="63">
        <f t="shared" si="687"/>
        <v>0</v>
      </c>
      <c r="I395" s="63">
        <f t="shared" si="687"/>
        <v>0</v>
      </c>
      <c r="J395" s="63">
        <f t="shared" si="687"/>
        <v>0</v>
      </c>
      <c r="K395" s="63">
        <f t="shared" si="687"/>
        <v>0</v>
      </c>
      <c r="L395" s="63">
        <f t="shared" si="687"/>
        <v>0</v>
      </c>
      <c r="M395" s="63">
        <f t="shared" si="687"/>
        <v>0</v>
      </c>
      <c r="N395" s="63">
        <f t="shared" si="687"/>
        <v>0</v>
      </c>
      <c r="O395" s="63">
        <f t="shared" si="687"/>
        <v>0</v>
      </c>
      <c r="P395" s="63">
        <f t="shared" si="688"/>
        <v>0</v>
      </c>
      <c r="Q395" s="63">
        <f t="shared" si="688"/>
        <v>0</v>
      </c>
      <c r="R395" s="63">
        <f t="shared" si="688"/>
        <v>0</v>
      </c>
      <c r="S395" s="63">
        <f t="shared" si="688"/>
        <v>0</v>
      </c>
      <c r="T395" s="63">
        <f t="shared" si="688"/>
        <v>0</v>
      </c>
      <c r="U395" s="63">
        <f t="shared" si="688"/>
        <v>0</v>
      </c>
      <c r="V395" s="63">
        <f t="shared" si="688"/>
        <v>0</v>
      </c>
      <c r="W395" s="63">
        <f t="shared" si="688"/>
        <v>0</v>
      </c>
      <c r="X395" s="63">
        <f t="shared" si="688"/>
        <v>0</v>
      </c>
      <c r="AA395" s="3">
        <f t="shared" si="689"/>
        <v>0</v>
      </c>
    </row>
    <row r="396" spans="1:27" x14ac:dyDescent="0.25">
      <c r="A396" s="8">
        <f t="shared" si="691"/>
        <v>313</v>
      </c>
      <c r="B396" s="3" t="str">
        <f t="shared" si="690"/>
        <v xml:space="preserve">    na</v>
      </c>
      <c r="C396" s="34" t="s">
        <v>380</v>
      </c>
      <c r="E396" s="69">
        <f>'Class Expense - Elec'!$O$106+'Class Expense - PRP'!$O$106</f>
        <v>0</v>
      </c>
      <c r="F396" s="69">
        <f t="shared" si="687"/>
        <v>0</v>
      </c>
      <c r="G396" s="69">
        <f t="shared" si="687"/>
        <v>0</v>
      </c>
      <c r="H396" s="69">
        <f t="shared" si="687"/>
        <v>0</v>
      </c>
      <c r="I396" s="69">
        <f t="shared" si="687"/>
        <v>0</v>
      </c>
      <c r="J396" s="69">
        <f t="shared" si="687"/>
        <v>0</v>
      </c>
      <c r="K396" s="69">
        <f t="shared" si="687"/>
        <v>0</v>
      </c>
      <c r="L396" s="69">
        <f t="shared" si="687"/>
        <v>0</v>
      </c>
      <c r="M396" s="69">
        <f t="shared" si="687"/>
        <v>0</v>
      </c>
      <c r="N396" s="69">
        <f t="shared" si="687"/>
        <v>0</v>
      </c>
      <c r="O396" s="69">
        <f t="shared" si="687"/>
        <v>0</v>
      </c>
      <c r="P396" s="69">
        <f t="shared" si="688"/>
        <v>0</v>
      </c>
      <c r="Q396" s="69">
        <f t="shared" si="688"/>
        <v>0</v>
      </c>
      <c r="R396" s="69">
        <f t="shared" si="688"/>
        <v>0</v>
      </c>
      <c r="S396" s="69">
        <f t="shared" si="688"/>
        <v>0</v>
      </c>
      <c r="T396" s="69">
        <f t="shared" si="688"/>
        <v>0</v>
      </c>
      <c r="U396" s="69">
        <f t="shared" si="688"/>
        <v>0</v>
      </c>
      <c r="V396" s="69">
        <f t="shared" si="688"/>
        <v>0</v>
      </c>
      <c r="W396" s="69">
        <f t="shared" si="688"/>
        <v>0</v>
      </c>
      <c r="X396" s="69">
        <f t="shared" si="688"/>
        <v>0</v>
      </c>
      <c r="AA396" s="3">
        <f t="shared" si="689"/>
        <v>0</v>
      </c>
    </row>
    <row r="397" spans="1:27" x14ac:dyDescent="0.25">
      <c r="A397" s="8">
        <f t="shared" si="691"/>
        <v>314</v>
      </c>
      <c r="E397" s="63">
        <f>SUM(E388:E396)</f>
        <v>1282173.01</v>
      </c>
      <c r="F397" s="63">
        <f t="shared" ref="F397" si="692">SUM(F388:F396)</f>
        <v>774289.0826396388</v>
      </c>
      <c r="G397" s="63">
        <f t="shared" ref="G397" si="693">SUM(G388:G396)</f>
        <v>279106.56160190376</v>
      </c>
      <c r="H397" s="63">
        <f t="shared" ref="H397" si="694">SUM(H388:H396)</f>
        <v>211139.33942057288</v>
      </c>
      <c r="I397" s="63">
        <f t="shared" ref="I397" si="695">SUM(I388:I396)</f>
        <v>10643.636583206178</v>
      </c>
      <c r="J397" s="63">
        <f t="shared" ref="J397" si="696">SUM(J388:J396)</f>
        <v>1317.7835769683841</v>
      </c>
      <c r="K397" s="63">
        <f t="shared" ref="K397" si="697">SUM(K388:K396)</f>
        <v>709.57577221374527</v>
      </c>
      <c r="L397" s="63">
        <f t="shared" ref="L397" si="698">SUM(L388:L396)</f>
        <v>101.36796745910647</v>
      </c>
      <c r="M397" s="63">
        <f t="shared" ref="M397" si="699">SUM(M388:M396)</f>
        <v>1115.0476420501711</v>
      </c>
      <c r="N397" s="63">
        <f t="shared" ref="N397" si="700">SUM(N388:N396)</f>
        <v>101.36796745910647</v>
      </c>
      <c r="O397" s="63">
        <f t="shared" ref="O397" si="701">SUM(O388:O396)</f>
        <v>334.51429261505132</v>
      </c>
      <c r="P397" s="63">
        <f t="shared" ref="P397" si="702">SUM(P388:P396)</f>
        <v>3314.7325359127817</v>
      </c>
      <c r="Q397" s="63">
        <f t="shared" ref="Q397" si="703">SUM(Q388:Q396)</f>
        <v>0</v>
      </c>
      <c r="R397" s="63">
        <f t="shared" ref="R397" si="704">SUM(R388:R396)</f>
        <v>0</v>
      </c>
      <c r="S397" s="63">
        <f t="shared" ref="S397" si="705">SUM(S388:S396)</f>
        <v>0</v>
      </c>
      <c r="T397" s="63">
        <f t="shared" ref="T397" si="706">SUM(T388:T396)</f>
        <v>0</v>
      </c>
      <c r="U397" s="63">
        <f t="shared" ref="U397" si="707">SUM(U388:U396)</f>
        <v>0</v>
      </c>
      <c r="V397" s="63">
        <f t="shared" ref="V397" si="708">SUM(V388:V396)</f>
        <v>0</v>
      </c>
      <c r="W397" s="63">
        <f t="shared" ref="W397" si="709">SUM(W388:W396)</f>
        <v>0</v>
      </c>
      <c r="X397" s="63">
        <f t="shared" ref="X397" si="710">SUM(X388:X396)</f>
        <v>0</v>
      </c>
      <c r="AA397" s="3">
        <f t="shared" si="689"/>
        <v>0</v>
      </c>
    </row>
    <row r="399" spans="1:27" x14ac:dyDescent="0.25">
      <c r="B399" s="3" t="s">
        <v>473</v>
      </c>
    </row>
    <row r="400" spans="1:27" x14ac:dyDescent="0.25">
      <c r="A400" s="8">
        <f>A397+1</f>
        <v>315</v>
      </c>
      <c r="B400" s="3" t="str">
        <f>B388</f>
        <v xml:space="preserve">    Consumer</v>
      </c>
      <c r="C400" s="34" t="s">
        <v>380</v>
      </c>
      <c r="E400" s="63">
        <f>'Class Expense - Elec'!$G$107+'Class Expense - PRP'!$G$107</f>
        <v>0</v>
      </c>
      <c r="F400" s="63">
        <f t="shared" ref="F400:O408" si="711">IFERROR($E400*VLOOKUP($C400,ALLOCATORS,F$1,FALSE),0)</f>
        <v>0</v>
      </c>
      <c r="G400" s="63">
        <f t="shared" si="711"/>
        <v>0</v>
      </c>
      <c r="H400" s="63">
        <f t="shared" si="711"/>
        <v>0</v>
      </c>
      <c r="I400" s="63">
        <f t="shared" si="711"/>
        <v>0</v>
      </c>
      <c r="J400" s="63">
        <f t="shared" si="711"/>
        <v>0</v>
      </c>
      <c r="K400" s="63">
        <f t="shared" si="711"/>
        <v>0</v>
      </c>
      <c r="L400" s="63">
        <f t="shared" si="711"/>
        <v>0</v>
      </c>
      <c r="M400" s="63">
        <f t="shared" si="711"/>
        <v>0</v>
      </c>
      <c r="N400" s="63">
        <f t="shared" si="711"/>
        <v>0</v>
      </c>
      <c r="O400" s="63">
        <f t="shared" si="711"/>
        <v>0</v>
      </c>
      <c r="P400" s="63">
        <f t="shared" ref="P400:X408" si="712">IFERROR($E400*VLOOKUP($C400,ALLOCATORS,P$1,FALSE),0)</f>
        <v>0</v>
      </c>
      <c r="Q400" s="63">
        <f t="shared" si="712"/>
        <v>0</v>
      </c>
      <c r="R400" s="63">
        <f t="shared" si="712"/>
        <v>0</v>
      </c>
      <c r="S400" s="63">
        <f t="shared" si="712"/>
        <v>0</v>
      </c>
      <c r="T400" s="63">
        <f t="shared" si="712"/>
        <v>0</v>
      </c>
      <c r="U400" s="63">
        <f t="shared" si="712"/>
        <v>0</v>
      </c>
      <c r="V400" s="63">
        <f t="shared" si="712"/>
        <v>0</v>
      </c>
      <c r="W400" s="63">
        <f t="shared" si="712"/>
        <v>0</v>
      </c>
      <c r="X400" s="63">
        <f t="shared" si="712"/>
        <v>0</v>
      </c>
      <c r="AA400" s="3">
        <f t="shared" ref="AA400:AA409" si="713">IF(ROUND(SUM(F400:X400)-E400,0)=0,0,1)</f>
        <v>0</v>
      </c>
    </row>
    <row r="401" spans="1:27" x14ac:dyDescent="0.25">
      <c r="A401" s="8">
        <f>+A400+1</f>
        <v>316</v>
      </c>
      <c r="B401" s="3" t="str">
        <f t="shared" ref="B401:B408" si="714">B389</f>
        <v xml:space="preserve">    Demand</v>
      </c>
      <c r="C401" s="34" t="s">
        <v>380</v>
      </c>
      <c r="E401" s="63">
        <f>'Class Expense - Elec'!$H$107+'Class Expense - PRP'!$H$107</f>
        <v>0</v>
      </c>
      <c r="F401" s="63">
        <f t="shared" si="711"/>
        <v>0</v>
      </c>
      <c r="G401" s="63">
        <f t="shared" si="711"/>
        <v>0</v>
      </c>
      <c r="H401" s="63">
        <f t="shared" si="711"/>
        <v>0</v>
      </c>
      <c r="I401" s="63">
        <f t="shared" si="711"/>
        <v>0</v>
      </c>
      <c r="J401" s="63">
        <f t="shared" si="711"/>
        <v>0</v>
      </c>
      <c r="K401" s="63">
        <f t="shared" si="711"/>
        <v>0</v>
      </c>
      <c r="L401" s="63">
        <f t="shared" si="711"/>
        <v>0</v>
      </c>
      <c r="M401" s="63">
        <f t="shared" si="711"/>
        <v>0</v>
      </c>
      <c r="N401" s="63">
        <f t="shared" si="711"/>
        <v>0</v>
      </c>
      <c r="O401" s="63">
        <f t="shared" si="711"/>
        <v>0</v>
      </c>
      <c r="P401" s="63">
        <f t="shared" si="712"/>
        <v>0</v>
      </c>
      <c r="Q401" s="63">
        <f t="shared" si="712"/>
        <v>0</v>
      </c>
      <c r="R401" s="63">
        <f t="shared" si="712"/>
        <v>0</v>
      </c>
      <c r="S401" s="63">
        <f t="shared" si="712"/>
        <v>0</v>
      </c>
      <c r="T401" s="63">
        <f t="shared" si="712"/>
        <v>0</v>
      </c>
      <c r="U401" s="63">
        <f t="shared" si="712"/>
        <v>0</v>
      </c>
      <c r="V401" s="63">
        <f t="shared" si="712"/>
        <v>0</v>
      </c>
      <c r="W401" s="63">
        <f t="shared" si="712"/>
        <v>0</v>
      </c>
      <c r="X401" s="63">
        <f t="shared" si="712"/>
        <v>0</v>
      </c>
      <c r="AA401" s="3">
        <f t="shared" si="713"/>
        <v>0</v>
      </c>
    </row>
    <row r="402" spans="1:27" x14ac:dyDescent="0.25">
      <c r="A402" s="8">
        <f t="shared" ref="A402:A409" si="715">+A401+1</f>
        <v>317</v>
      </c>
      <c r="B402" s="3" t="str">
        <f t="shared" si="714"/>
        <v xml:space="preserve">    Energy</v>
      </c>
      <c r="C402" s="34" t="s">
        <v>380</v>
      </c>
      <c r="E402" s="63">
        <f>'Class Expense - Elec'!$I$107+'Class Expense - PRP'!$I$107</f>
        <v>0</v>
      </c>
      <c r="F402" s="63">
        <f t="shared" si="711"/>
        <v>0</v>
      </c>
      <c r="G402" s="63">
        <f t="shared" si="711"/>
        <v>0</v>
      </c>
      <c r="H402" s="63">
        <f t="shared" si="711"/>
        <v>0</v>
      </c>
      <c r="I402" s="63">
        <f t="shared" si="711"/>
        <v>0</v>
      </c>
      <c r="J402" s="63">
        <f t="shared" si="711"/>
        <v>0</v>
      </c>
      <c r="K402" s="63">
        <f t="shared" si="711"/>
        <v>0</v>
      </c>
      <c r="L402" s="63">
        <f t="shared" si="711"/>
        <v>0</v>
      </c>
      <c r="M402" s="63">
        <f t="shared" si="711"/>
        <v>0</v>
      </c>
      <c r="N402" s="63">
        <f t="shared" si="711"/>
        <v>0</v>
      </c>
      <c r="O402" s="63">
        <f t="shared" si="711"/>
        <v>0</v>
      </c>
      <c r="P402" s="63">
        <f t="shared" si="712"/>
        <v>0</v>
      </c>
      <c r="Q402" s="63">
        <f t="shared" si="712"/>
        <v>0</v>
      </c>
      <c r="R402" s="63">
        <f t="shared" si="712"/>
        <v>0</v>
      </c>
      <c r="S402" s="63">
        <f t="shared" si="712"/>
        <v>0</v>
      </c>
      <c r="T402" s="63">
        <f t="shared" si="712"/>
        <v>0</v>
      </c>
      <c r="U402" s="63">
        <f t="shared" si="712"/>
        <v>0</v>
      </c>
      <c r="V402" s="63">
        <f t="shared" si="712"/>
        <v>0</v>
      </c>
      <c r="W402" s="63">
        <f t="shared" si="712"/>
        <v>0</v>
      </c>
      <c r="X402" s="63">
        <f t="shared" si="712"/>
        <v>0</v>
      </c>
      <c r="AA402" s="3">
        <f t="shared" si="713"/>
        <v>0</v>
      </c>
    </row>
    <row r="403" spans="1:27" x14ac:dyDescent="0.25">
      <c r="A403" s="8">
        <f t="shared" si="715"/>
        <v>318</v>
      </c>
      <c r="B403" s="3" t="str">
        <f t="shared" si="714"/>
        <v xml:space="preserve">    Revenue</v>
      </c>
      <c r="C403" s="34" t="s">
        <v>380</v>
      </c>
      <c r="E403" s="63">
        <f>'Class Expense - Elec'!$J$107+'Class Expense - PRP'!$J$107</f>
        <v>0</v>
      </c>
      <c r="F403" s="63">
        <f t="shared" si="711"/>
        <v>0</v>
      </c>
      <c r="G403" s="63">
        <f t="shared" si="711"/>
        <v>0</v>
      </c>
      <c r="H403" s="63">
        <f t="shared" si="711"/>
        <v>0</v>
      </c>
      <c r="I403" s="63">
        <f t="shared" si="711"/>
        <v>0</v>
      </c>
      <c r="J403" s="63">
        <f t="shared" si="711"/>
        <v>0</v>
      </c>
      <c r="K403" s="63">
        <f t="shared" si="711"/>
        <v>0</v>
      </c>
      <c r="L403" s="63">
        <f t="shared" si="711"/>
        <v>0</v>
      </c>
      <c r="M403" s="63">
        <f t="shared" si="711"/>
        <v>0</v>
      </c>
      <c r="N403" s="63">
        <f t="shared" si="711"/>
        <v>0</v>
      </c>
      <c r="O403" s="63">
        <f t="shared" si="711"/>
        <v>0</v>
      </c>
      <c r="P403" s="63">
        <f t="shared" si="712"/>
        <v>0</v>
      </c>
      <c r="Q403" s="63">
        <f t="shared" si="712"/>
        <v>0</v>
      </c>
      <c r="R403" s="63">
        <f t="shared" si="712"/>
        <v>0</v>
      </c>
      <c r="S403" s="63">
        <f t="shared" si="712"/>
        <v>0</v>
      </c>
      <c r="T403" s="63">
        <f t="shared" si="712"/>
        <v>0</v>
      </c>
      <c r="U403" s="63">
        <f t="shared" si="712"/>
        <v>0</v>
      </c>
      <c r="V403" s="63">
        <f t="shared" si="712"/>
        <v>0</v>
      </c>
      <c r="W403" s="63">
        <f t="shared" si="712"/>
        <v>0</v>
      </c>
      <c r="X403" s="63">
        <f t="shared" si="712"/>
        <v>0</v>
      </c>
      <c r="AA403" s="3">
        <f t="shared" si="713"/>
        <v>0</v>
      </c>
    </row>
    <row r="404" spans="1:27" x14ac:dyDescent="0.25">
      <c r="A404" s="8">
        <f t="shared" si="715"/>
        <v>319</v>
      </c>
      <c r="B404" s="3" t="str">
        <f t="shared" si="714"/>
        <v xml:space="preserve">    Lights</v>
      </c>
      <c r="C404" s="34" t="s">
        <v>380</v>
      </c>
      <c r="E404" s="63">
        <f>'Class Expense - Elec'!$K$107+'Class Expense - PRP'!$K$107</f>
        <v>0</v>
      </c>
      <c r="F404" s="63">
        <f t="shared" si="711"/>
        <v>0</v>
      </c>
      <c r="G404" s="63">
        <f t="shared" si="711"/>
        <v>0</v>
      </c>
      <c r="H404" s="63">
        <f t="shared" si="711"/>
        <v>0</v>
      </c>
      <c r="I404" s="63">
        <f t="shared" si="711"/>
        <v>0</v>
      </c>
      <c r="J404" s="63">
        <f t="shared" si="711"/>
        <v>0</v>
      </c>
      <c r="K404" s="63">
        <f t="shared" si="711"/>
        <v>0</v>
      </c>
      <c r="L404" s="63">
        <f t="shared" si="711"/>
        <v>0</v>
      </c>
      <c r="M404" s="63">
        <f t="shared" si="711"/>
        <v>0</v>
      </c>
      <c r="N404" s="63">
        <f t="shared" si="711"/>
        <v>0</v>
      </c>
      <c r="O404" s="63">
        <f t="shared" si="711"/>
        <v>0</v>
      </c>
      <c r="P404" s="63">
        <f t="shared" si="712"/>
        <v>0</v>
      </c>
      <c r="Q404" s="63">
        <f t="shared" si="712"/>
        <v>0</v>
      </c>
      <c r="R404" s="63">
        <f t="shared" si="712"/>
        <v>0</v>
      </c>
      <c r="S404" s="63">
        <f t="shared" si="712"/>
        <v>0</v>
      </c>
      <c r="T404" s="63">
        <f t="shared" si="712"/>
        <v>0</v>
      </c>
      <c r="U404" s="63">
        <f t="shared" si="712"/>
        <v>0</v>
      </c>
      <c r="V404" s="63">
        <f t="shared" si="712"/>
        <v>0</v>
      </c>
      <c r="W404" s="63">
        <f t="shared" si="712"/>
        <v>0</v>
      </c>
      <c r="X404" s="63">
        <f t="shared" si="712"/>
        <v>0</v>
      </c>
      <c r="AA404" s="3">
        <f t="shared" si="713"/>
        <v>0</v>
      </c>
    </row>
    <row r="405" spans="1:27" x14ac:dyDescent="0.25">
      <c r="A405" s="8">
        <f t="shared" si="715"/>
        <v>320</v>
      </c>
      <c r="B405" s="3" t="str">
        <f t="shared" si="714"/>
        <v xml:space="preserve">    na</v>
      </c>
      <c r="C405" s="34" t="s">
        <v>380</v>
      </c>
      <c r="E405" s="63">
        <f>'Class Expense - Elec'!$L$107+'Class Expense - PRP'!$L$107</f>
        <v>0</v>
      </c>
      <c r="F405" s="63">
        <f t="shared" si="711"/>
        <v>0</v>
      </c>
      <c r="G405" s="63">
        <f t="shared" si="711"/>
        <v>0</v>
      </c>
      <c r="H405" s="63">
        <f t="shared" si="711"/>
        <v>0</v>
      </c>
      <c r="I405" s="63">
        <f t="shared" si="711"/>
        <v>0</v>
      </c>
      <c r="J405" s="63">
        <f t="shared" si="711"/>
        <v>0</v>
      </c>
      <c r="K405" s="63">
        <f t="shared" si="711"/>
        <v>0</v>
      </c>
      <c r="L405" s="63">
        <f t="shared" si="711"/>
        <v>0</v>
      </c>
      <c r="M405" s="63">
        <f t="shared" si="711"/>
        <v>0</v>
      </c>
      <c r="N405" s="63">
        <f t="shared" si="711"/>
        <v>0</v>
      </c>
      <c r="O405" s="63">
        <f t="shared" si="711"/>
        <v>0</v>
      </c>
      <c r="P405" s="63">
        <f t="shared" si="712"/>
        <v>0</v>
      </c>
      <c r="Q405" s="63">
        <f t="shared" si="712"/>
        <v>0</v>
      </c>
      <c r="R405" s="63">
        <f t="shared" si="712"/>
        <v>0</v>
      </c>
      <c r="S405" s="63">
        <f t="shared" si="712"/>
        <v>0</v>
      </c>
      <c r="T405" s="63">
        <f t="shared" si="712"/>
        <v>0</v>
      </c>
      <c r="U405" s="63">
        <f t="shared" si="712"/>
        <v>0</v>
      </c>
      <c r="V405" s="63">
        <f t="shared" si="712"/>
        <v>0</v>
      </c>
      <c r="W405" s="63">
        <f t="shared" si="712"/>
        <v>0</v>
      </c>
      <c r="X405" s="63">
        <f t="shared" si="712"/>
        <v>0</v>
      </c>
      <c r="AA405" s="3">
        <f t="shared" si="713"/>
        <v>0</v>
      </c>
    </row>
    <row r="406" spans="1:27" x14ac:dyDescent="0.25">
      <c r="A406" s="8">
        <f t="shared" si="715"/>
        <v>321</v>
      </c>
      <c r="B406" s="3" t="str">
        <f t="shared" si="714"/>
        <v xml:space="preserve">    na</v>
      </c>
      <c r="C406" s="34" t="s">
        <v>380</v>
      </c>
      <c r="E406" s="63">
        <f>'Class Expense - Elec'!$M$107+'Class Expense - PRP'!$M$107</f>
        <v>0</v>
      </c>
      <c r="F406" s="63">
        <f t="shared" si="711"/>
        <v>0</v>
      </c>
      <c r="G406" s="63">
        <f t="shared" si="711"/>
        <v>0</v>
      </c>
      <c r="H406" s="63">
        <f t="shared" si="711"/>
        <v>0</v>
      </c>
      <c r="I406" s="63">
        <f t="shared" si="711"/>
        <v>0</v>
      </c>
      <c r="J406" s="63">
        <f t="shared" si="711"/>
        <v>0</v>
      </c>
      <c r="K406" s="63">
        <f t="shared" si="711"/>
        <v>0</v>
      </c>
      <c r="L406" s="63">
        <f t="shared" si="711"/>
        <v>0</v>
      </c>
      <c r="M406" s="63">
        <f t="shared" si="711"/>
        <v>0</v>
      </c>
      <c r="N406" s="63">
        <f t="shared" si="711"/>
        <v>0</v>
      </c>
      <c r="O406" s="63">
        <f t="shared" si="711"/>
        <v>0</v>
      </c>
      <c r="P406" s="63">
        <f t="shared" si="712"/>
        <v>0</v>
      </c>
      <c r="Q406" s="63">
        <f t="shared" si="712"/>
        <v>0</v>
      </c>
      <c r="R406" s="63">
        <f t="shared" si="712"/>
        <v>0</v>
      </c>
      <c r="S406" s="63">
        <f t="shared" si="712"/>
        <v>0</v>
      </c>
      <c r="T406" s="63">
        <f t="shared" si="712"/>
        <v>0</v>
      </c>
      <c r="U406" s="63">
        <f t="shared" si="712"/>
        <v>0</v>
      </c>
      <c r="V406" s="63">
        <f t="shared" si="712"/>
        <v>0</v>
      </c>
      <c r="W406" s="63">
        <f t="shared" si="712"/>
        <v>0</v>
      </c>
      <c r="X406" s="63">
        <f t="shared" si="712"/>
        <v>0</v>
      </c>
      <c r="AA406" s="3">
        <f t="shared" si="713"/>
        <v>0</v>
      </c>
    </row>
    <row r="407" spans="1:27" x14ac:dyDescent="0.25">
      <c r="A407" s="8">
        <f t="shared" si="715"/>
        <v>322</v>
      </c>
      <c r="B407" s="3" t="str">
        <f t="shared" si="714"/>
        <v xml:space="preserve">    na</v>
      </c>
      <c r="C407" s="34" t="s">
        <v>380</v>
      </c>
      <c r="E407" s="63">
        <f>'Class Expense - Elec'!$N$107+'Class Expense - PRP'!$N$107</f>
        <v>0</v>
      </c>
      <c r="F407" s="63">
        <f t="shared" si="711"/>
        <v>0</v>
      </c>
      <c r="G407" s="63">
        <f t="shared" si="711"/>
        <v>0</v>
      </c>
      <c r="H407" s="63">
        <f t="shared" si="711"/>
        <v>0</v>
      </c>
      <c r="I407" s="63">
        <f t="shared" si="711"/>
        <v>0</v>
      </c>
      <c r="J407" s="63">
        <f t="shared" si="711"/>
        <v>0</v>
      </c>
      <c r="K407" s="63">
        <f t="shared" si="711"/>
        <v>0</v>
      </c>
      <c r="L407" s="63">
        <f t="shared" si="711"/>
        <v>0</v>
      </c>
      <c r="M407" s="63">
        <f t="shared" si="711"/>
        <v>0</v>
      </c>
      <c r="N407" s="63">
        <f t="shared" si="711"/>
        <v>0</v>
      </c>
      <c r="O407" s="63">
        <f t="shared" si="711"/>
        <v>0</v>
      </c>
      <c r="P407" s="63">
        <f t="shared" si="712"/>
        <v>0</v>
      </c>
      <c r="Q407" s="63">
        <f t="shared" si="712"/>
        <v>0</v>
      </c>
      <c r="R407" s="63">
        <f t="shared" si="712"/>
        <v>0</v>
      </c>
      <c r="S407" s="63">
        <f t="shared" si="712"/>
        <v>0</v>
      </c>
      <c r="T407" s="63">
        <f t="shared" si="712"/>
        <v>0</v>
      </c>
      <c r="U407" s="63">
        <f t="shared" si="712"/>
        <v>0</v>
      </c>
      <c r="V407" s="63">
        <f t="shared" si="712"/>
        <v>0</v>
      </c>
      <c r="W407" s="63">
        <f t="shared" si="712"/>
        <v>0</v>
      </c>
      <c r="X407" s="63">
        <f t="shared" si="712"/>
        <v>0</v>
      </c>
      <c r="AA407" s="3">
        <f t="shared" si="713"/>
        <v>0</v>
      </c>
    </row>
    <row r="408" spans="1:27" x14ac:dyDescent="0.25">
      <c r="A408" s="8">
        <f t="shared" si="715"/>
        <v>323</v>
      </c>
      <c r="B408" s="3" t="str">
        <f t="shared" si="714"/>
        <v xml:space="preserve">    na</v>
      </c>
      <c r="C408" s="34" t="s">
        <v>380</v>
      </c>
      <c r="E408" s="69">
        <f>'Class Expense - Elec'!$O$107+'Class Expense - PRP'!$O$107</f>
        <v>0</v>
      </c>
      <c r="F408" s="69">
        <f t="shared" si="711"/>
        <v>0</v>
      </c>
      <c r="G408" s="69">
        <f t="shared" si="711"/>
        <v>0</v>
      </c>
      <c r="H408" s="69">
        <f t="shared" si="711"/>
        <v>0</v>
      </c>
      <c r="I408" s="69">
        <f t="shared" si="711"/>
        <v>0</v>
      </c>
      <c r="J408" s="69">
        <f t="shared" si="711"/>
        <v>0</v>
      </c>
      <c r="K408" s="69">
        <f t="shared" si="711"/>
        <v>0</v>
      </c>
      <c r="L408" s="69">
        <f t="shared" si="711"/>
        <v>0</v>
      </c>
      <c r="M408" s="69">
        <f t="shared" si="711"/>
        <v>0</v>
      </c>
      <c r="N408" s="69">
        <f t="shared" si="711"/>
        <v>0</v>
      </c>
      <c r="O408" s="69">
        <f t="shared" si="711"/>
        <v>0</v>
      </c>
      <c r="P408" s="69">
        <f t="shared" si="712"/>
        <v>0</v>
      </c>
      <c r="Q408" s="69">
        <f t="shared" si="712"/>
        <v>0</v>
      </c>
      <c r="R408" s="69">
        <f t="shared" si="712"/>
        <v>0</v>
      </c>
      <c r="S408" s="69">
        <f t="shared" si="712"/>
        <v>0</v>
      </c>
      <c r="T408" s="69">
        <f t="shared" si="712"/>
        <v>0</v>
      </c>
      <c r="U408" s="69">
        <f t="shared" si="712"/>
        <v>0</v>
      </c>
      <c r="V408" s="69">
        <f t="shared" si="712"/>
        <v>0</v>
      </c>
      <c r="W408" s="69">
        <f t="shared" si="712"/>
        <v>0</v>
      </c>
      <c r="X408" s="69">
        <f t="shared" si="712"/>
        <v>0</v>
      </c>
      <c r="AA408" s="3">
        <f t="shared" si="713"/>
        <v>0</v>
      </c>
    </row>
    <row r="409" spans="1:27" x14ac:dyDescent="0.25">
      <c r="A409" s="8">
        <f t="shared" si="715"/>
        <v>324</v>
      </c>
      <c r="E409" s="63">
        <f>SUM(E400:E408)</f>
        <v>0</v>
      </c>
      <c r="F409" s="63">
        <f t="shared" ref="F409" si="716">SUM(F400:F408)</f>
        <v>0</v>
      </c>
      <c r="G409" s="63">
        <f t="shared" ref="G409" si="717">SUM(G400:G408)</f>
        <v>0</v>
      </c>
      <c r="H409" s="63">
        <f t="shared" ref="H409" si="718">SUM(H400:H408)</f>
        <v>0</v>
      </c>
      <c r="I409" s="63">
        <f t="shared" ref="I409" si="719">SUM(I400:I408)</f>
        <v>0</v>
      </c>
      <c r="J409" s="63">
        <f t="shared" ref="J409" si="720">SUM(J400:J408)</f>
        <v>0</v>
      </c>
      <c r="K409" s="63">
        <f t="shared" ref="K409" si="721">SUM(K400:K408)</f>
        <v>0</v>
      </c>
      <c r="L409" s="63">
        <f t="shared" ref="L409" si="722">SUM(L400:L408)</f>
        <v>0</v>
      </c>
      <c r="M409" s="63">
        <f t="shared" ref="M409" si="723">SUM(M400:M408)</f>
        <v>0</v>
      </c>
      <c r="N409" s="63">
        <f t="shared" ref="N409" si="724">SUM(N400:N408)</f>
        <v>0</v>
      </c>
      <c r="O409" s="63">
        <f t="shared" ref="O409" si="725">SUM(O400:O408)</f>
        <v>0</v>
      </c>
      <c r="P409" s="63">
        <f t="shared" ref="P409" si="726">SUM(P400:P408)</f>
        <v>0</v>
      </c>
      <c r="Q409" s="63">
        <f t="shared" ref="Q409" si="727">SUM(Q400:Q408)</f>
        <v>0</v>
      </c>
      <c r="R409" s="63">
        <f t="shared" ref="R409" si="728">SUM(R400:R408)</f>
        <v>0</v>
      </c>
      <c r="S409" s="63">
        <f t="shared" ref="S409" si="729">SUM(S400:S408)</f>
        <v>0</v>
      </c>
      <c r="T409" s="63">
        <f t="shared" ref="T409" si="730">SUM(T400:T408)</f>
        <v>0</v>
      </c>
      <c r="U409" s="63">
        <f t="shared" ref="U409" si="731">SUM(U400:U408)</f>
        <v>0</v>
      </c>
      <c r="V409" s="63">
        <f t="shared" ref="V409" si="732">SUM(V400:V408)</f>
        <v>0</v>
      </c>
      <c r="W409" s="63">
        <f t="shared" ref="W409" si="733">SUM(W400:W408)</f>
        <v>0</v>
      </c>
      <c r="X409" s="63">
        <f t="shared" ref="X409" si="734">SUM(X400:X408)</f>
        <v>0</v>
      </c>
      <c r="AA409" s="3">
        <f t="shared" si="713"/>
        <v>0</v>
      </c>
    </row>
    <row r="411" spans="1:27" x14ac:dyDescent="0.25">
      <c r="B411" s="3" t="s">
        <v>474</v>
      </c>
    </row>
    <row r="412" spans="1:27" x14ac:dyDescent="0.25">
      <c r="A412" s="8">
        <f>A409+1</f>
        <v>325</v>
      </c>
      <c r="B412" s="3" t="str">
        <f>B400</f>
        <v xml:space="preserve">    Consumer</v>
      </c>
      <c r="C412" s="34" t="s">
        <v>380</v>
      </c>
      <c r="E412" s="63">
        <f>'Class Expense - Elec'!$G$108+'Class Expense - PRP'!$G$108</f>
        <v>554390.07999999996</v>
      </c>
      <c r="F412" s="63">
        <f t="shared" ref="F412:O420" si="735">IFERROR($E412*VLOOKUP($C412,ALLOCATORS,F$1,FALSE),0)</f>
        <v>334789.59790903406</v>
      </c>
      <c r="G412" s="63">
        <f t="shared" si="735"/>
        <v>120680.99063714057</v>
      </c>
      <c r="H412" s="63">
        <f t="shared" si="735"/>
        <v>91293.105033086409</v>
      </c>
      <c r="I412" s="63">
        <f t="shared" si="735"/>
        <v>4602.1297366527779</v>
      </c>
      <c r="J412" s="63">
        <f t="shared" si="735"/>
        <v>569.78749120462965</v>
      </c>
      <c r="K412" s="63">
        <f t="shared" si="735"/>
        <v>306.80864911018517</v>
      </c>
      <c r="L412" s="63">
        <f t="shared" si="735"/>
        <v>43.829807015740748</v>
      </c>
      <c r="M412" s="63">
        <f t="shared" si="735"/>
        <v>482.12787717314819</v>
      </c>
      <c r="N412" s="63">
        <f t="shared" si="735"/>
        <v>43.829807015740748</v>
      </c>
      <c r="O412" s="63">
        <f t="shared" si="735"/>
        <v>144.63836315194445</v>
      </c>
      <c r="P412" s="63">
        <f t="shared" ref="P412:X420" si="736">IFERROR($E412*VLOOKUP($C412,ALLOCATORS,P$1,FALSE),0)</f>
        <v>1433.2346894147224</v>
      </c>
      <c r="Q412" s="63">
        <f t="shared" si="736"/>
        <v>0</v>
      </c>
      <c r="R412" s="63">
        <f t="shared" si="736"/>
        <v>0</v>
      </c>
      <c r="S412" s="63">
        <f t="shared" si="736"/>
        <v>0</v>
      </c>
      <c r="T412" s="63">
        <f t="shared" si="736"/>
        <v>0</v>
      </c>
      <c r="U412" s="63">
        <f t="shared" si="736"/>
        <v>0</v>
      </c>
      <c r="V412" s="63">
        <f t="shared" si="736"/>
        <v>0</v>
      </c>
      <c r="W412" s="63">
        <f t="shared" si="736"/>
        <v>0</v>
      </c>
      <c r="X412" s="63">
        <f t="shared" si="736"/>
        <v>0</v>
      </c>
      <c r="AA412" s="3">
        <f t="shared" ref="AA412:AA421" si="737">IF(ROUND(SUM(F412:X412)-E412,0)=0,0,1)</f>
        <v>0</v>
      </c>
    </row>
    <row r="413" spans="1:27" x14ac:dyDescent="0.25">
      <c r="A413" s="8">
        <f>+A412+1</f>
        <v>326</v>
      </c>
      <c r="B413" s="3" t="str">
        <f t="shared" ref="B413:B420" si="738">B401</f>
        <v xml:space="preserve">    Demand</v>
      </c>
      <c r="C413" s="34" t="s">
        <v>380</v>
      </c>
      <c r="E413" s="63">
        <f>'Class Expense - Elec'!$H$108+'Class Expense - PRP'!$H$108</f>
        <v>0</v>
      </c>
      <c r="F413" s="63">
        <f t="shared" si="735"/>
        <v>0</v>
      </c>
      <c r="G413" s="63">
        <f t="shared" si="735"/>
        <v>0</v>
      </c>
      <c r="H413" s="63">
        <f t="shared" si="735"/>
        <v>0</v>
      </c>
      <c r="I413" s="63">
        <f t="shared" si="735"/>
        <v>0</v>
      </c>
      <c r="J413" s="63">
        <f t="shared" si="735"/>
        <v>0</v>
      </c>
      <c r="K413" s="63">
        <f t="shared" si="735"/>
        <v>0</v>
      </c>
      <c r="L413" s="63">
        <f t="shared" si="735"/>
        <v>0</v>
      </c>
      <c r="M413" s="63">
        <f t="shared" si="735"/>
        <v>0</v>
      </c>
      <c r="N413" s="63">
        <f t="shared" si="735"/>
        <v>0</v>
      </c>
      <c r="O413" s="63">
        <f t="shared" si="735"/>
        <v>0</v>
      </c>
      <c r="P413" s="63">
        <f t="shared" si="736"/>
        <v>0</v>
      </c>
      <c r="Q413" s="63">
        <f t="shared" si="736"/>
        <v>0</v>
      </c>
      <c r="R413" s="63">
        <f t="shared" si="736"/>
        <v>0</v>
      </c>
      <c r="S413" s="63">
        <f t="shared" si="736"/>
        <v>0</v>
      </c>
      <c r="T413" s="63">
        <f t="shared" si="736"/>
        <v>0</v>
      </c>
      <c r="U413" s="63">
        <f t="shared" si="736"/>
        <v>0</v>
      </c>
      <c r="V413" s="63">
        <f t="shared" si="736"/>
        <v>0</v>
      </c>
      <c r="W413" s="63">
        <f t="shared" si="736"/>
        <v>0</v>
      </c>
      <c r="X413" s="63">
        <f t="shared" si="736"/>
        <v>0</v>
      </c>
      <c r="AA413" s="3">
        <f t="shared" si="737"/>
        <v>0</v>
      </c>
    </row>
    <row r="414" spans="1:27" x14ac:dyDescent="0.25">
      <c r="A414" s="8">
        <f t="shared" ref="A414:A421" si="739">+A413+1</f>
        <v>327</v>
      </c>
      <c r="B414" s="3" t="str">
        <f t="shared" si="738"/>
        <v xml:space="preserve">    Energy</v>
      </c>
      <c r="C414" s="34" t="s">
        <v>380</v>
      </c>
      <c r="E414" s="63">
        <f>'Class Expense - Elec'!$I$108+'Class Expense - PRP'!$I$108</f>
        <v>0</v>
      </c>
      <c r="F414" s="63">
        <f t="shared" si="735"/>
        <v>0</v>
      </c>
      <c r="G414" s="63">
        <f t="shared" si="735"/>
        <v>0</v>
      </c>
      <c r="H414" s="63">
        <f t="shared" si="735"/>
        <v>0</v>
      </c>
      <c r="I414" s="63">
        <f t="shared" si="735"/>
        <v>0</v>
      </c>
      <c r="J414" s="63">
        <f t="shared" si="735"/>
        <v>0</v>
      </c>
      <c r="K414" s="63">
        <f t="shared" si="735"/>
        <v>0</v>
      </c>
      <c r="L414" s="63">
        <f t="shared" si="735"/>
        <v>0</v>
      </c>
      <c r="M414" s="63">
        <f t="shared" si="735"/>
        <v>0</v>
      </c>
      <c r="N414" s="63">
        <f t="shared" si="735"/>
        <v>0</v>
      </c>
      <c r="O414" s="63">
        <f t="shared" si="735"/>
        <v>0</v>
      </c>
      <c r="P414" s="63">
        <f t="shared" si="736"/>
        <v>0</v>
      </c>
      <c r="Q414" s="63">
        <f t="shared" si="736"/>
        <v>0</v>
      </c>
      <c r="R414" s="63">
        <f t="shared" si="736"/>
        <v>0</v>
      </c>
      <c r="S414" s="63">
        <f t="shared" si="736"/>
        <v>0</v>
      </c>
      <c r="T414" s="63">
        <f t="shared" si="736"/>
        <v>0</v>
      </c>
      <c r="U414" s="63">
        <f t="shared" si="736"/>
        <v>0</v>
      </c>
      <c r="V414" s="63">
        <f t="shared" si="736"/>
        <v>0</v>
      </c>
      <c r="W414" s="63">
        <f t="shared" si="736"/>
        <v>0</v>
      </c>
      <c r="X414" s="63">
        <f t="shared" si="736"/>
        <v>0</v>
      </c>
      <c r="AA414" s="3">
        <f t="shared" si="737"/>
        <v>0</v>
      </c>
    </row>
    <row r="415" spans="1:27" x14ac:dyDescent="0.25">
      <c r="A415" s="8">
        <f t="shared" si="739"/>
        <v>328</v>
      </c>
      <c r="B415" s="3" t="str">
        <f t="shared" si="738"/>
        <v xml:space="preserve">    Revenue</v>
      </c>
      <c r="C415" s="34" t="s">
        <v>380</v>
      </c>
      <c r="E415" s="63">
        <f>'Class Expense - Elec'!$J$108+'Class Expense - PRP'!$J$108</f>
        <v>0</v>
      </c>
      <c r="F415" s="63">
        <f t="shared" si="735"/>
        <v>0</v>
      </c>
      <c r="G415" s="63">
        <f t="shared" si="735"/>
        <v>0</v>
      </c>
      <c r="H415" s="63">
        <f t="shared" si="735"/>
        <v>0</v>
      </c>
      <c r="I415" s="63">
        <f t="shared" si="735"/>
        <v>0</v>
      </c>
      <c r="J415" s="63">
        <f t="shared" si="735"/>
        <v>0</v>
      </c>
      <c r="K415" s="63">
        <f t="shared" si="735"/>
        <v>0</v>
      </c>
      <c r="L415" s="63">
        <f t="shared" si="735"/>
        <v>0</v>
      </c>
      <c r="M415" s="63">
        <f t="shared" si="735"/>
        <v>0</v>
      </c>
      <c r="N415" s="63">
        <f t="shared" si="735"/>
        <v>0</v>
      </c>
      <c r="O415" s="63">
        <f t="shared" si="735"/>
        <v>0</v>
      </c>
      <c r="P415" s="63">
        <f t="shared" si="736"/>
        <v>0</v>
      </c>
      <c r="Q415" s="63">
        <f t="shared" si="736"/>
        <v>0</v>
      </c>
      <c r="R415" s="63">
        <f t="shared" si="736"/>
        <v>0</v>
      </c>
      <c r="S415" s="63">
        <f t="shared" si="736"/>
        <v>0</v>
      </c>
      <c r="T415" s="63">
        <f t="shared" si="736"/>
        <v>0</v>
      </c>
      <c r="U415" s="63">
        <f t="shared" si="736"/>
        <v>0</v>
      </c>
      <c r="V415" s="63">
        <f t="shared" si="736"/>
        <v>0</v>
      </c>
      <c r="W415" s="63">
        <f t="shared" si="736"/>
        <v>0</v>
      </c>
      <c r="X415" s="63">
        <f t="shared" si="736"/>
        <v>0</v>
      </c>
      <c r="AA415" s="3">
        <f t="shared" si="737"/>
        <v>0</v>
      </c>
    </row>
    <row r="416" spans="1:27" x14ac:dyDescent="0.25">
      <c r="A416" s="8">
        <f t="shared" si="739"/>
        <v>329</v>
      </c>
      <c r="B416" s="3" t="str">
        <f t="shared" si="738"/>
        <v xml:space="preserve">    Lights</v>
      </c>
      <c r="C416" s="34" t="s">
        <v>380</v>
      </c>
      <c r="E416" s="63">
        <f>'Class Expense - Elec'!$K$108+'Class Expense - PRP'!$K$108</f>
        <v>0</v>
      </c>
      <c r="F416" s="63">
        <f t="shared" si="735"/>
        <v>0</v>
      </c>
      <c r="G416" s="63">
        <f t="shared" si="735"/>
        <v>0</v>
      </c>
      <c r="H416" s="63">
        <f t="shared" si="735"/>
        <v>0</v>
      </c>
      <c r="I416" s="63">
        <f t="shared" si="735"/>
        <v>0</v>
      </c>
      <c r="J416" s="63">
        <f t="shared" si="735"/>
        <v>0</v>
      </c>
      <c r="K416" s="63">
        <f t="shared" si="735"/>
        <v>0</v>
      </c>
      <c r="L416" s="63">
        <f t="shared" si="735"/>
        <v>0</v>
      </c>
      <c r="M416" s="63">
        <f t="shared" si="735"/>
        <v>0</v>
      </c>
      <c r="N416" s="63">
        <f t="shared" si="735"/>
        <v>0</v>
      </c>
      <c r="O416" s="63">
        <f t="shared" si="735"/>
        <v>0</v>
      </c>
      <c r="P416" s="63">
        <f t="shared" si="736"/>
        <v>0</v>
      </c>
      <c r="Q416" s="63">
        <f t="shared" si="736"/>
        <v>0</v>
      </c>
      <c r="R416" s="63">
        <f t="shared" si="736"/>
        <v>0</v>
      </c>
      <c r="S416" s="63">
        <f t="shared" si="736"/>
        <v>0</v>
      </c>
      <c r="T416" s="63">
        <f t="shared" si="736"/>
        <v>0</v>
      </c>
      <c r="U416" s="63">
        <f t="shared" si="736"/>
        <v>0</v>
      </c>
      <c r="V416" s="63">
        <f t="shared" si="736"/>
        <v>0</v>
      </c>
      <c r="W416" s="63">
        <f t="shared" si="736"/>
        <v>0</v>
      </c>
      <c r="X416" s="63">
        <f t="shared" si="736"/>
        <v>0</v>
      </c>
      <c r="AA416" s="3">
        <f t="shared" si="737"/>
        <v>0</v>
      </c>
    </row>
    <row r="417" spans="1:27" x14ac:dyDescent="0.25">
      <c r="A417" s="8">
        <f t="shared" si="739"/>
        <v>330</v>
      </c>
      <c r="B417" s="3" t="str">
        <f t="shared" si="738"/>
        <v xml:space="preserve">    na</v>
      </c>
      <c r="C417" s="34" t="s">
        <v>380</v>
      </c>
      <c r="E417" s="63">
        <f>'Class Expense - Elec'!$L$108+'Class Expense - PRP'!$L$108</f>
        <v>0</v>
      </c>
      <c r="F417" s="63">
        <f t="shared" si="735"/>
        <v>0</v>
      </c>
      <c r="G417" s="63">
        <f t="shared" si="735"/>
        <v>0</v>
      </c>
      <c r="H417" s="63">
        <f t="shared" si="735"/>
        <v>0</v>
      </c>
      <c r="I417" s="63">
        <f t="shared" si="735"/>
        <v>0</v>
      </c>
      <c r="J417" s="63">
        <f t="shared" si="735"/>
        <v>0</v>
      </c>
      <c r="K417" s="63">
        <f t="shared" si="735"/>
        <v>0</v>
      </c>
      <c r="L417" s="63">
        <f t="shared" si="735"/>
        <v>0</v>
      </c>
      <c r="M417" s="63">
        <f t="shared" si="735"/>
        <v>0</v>
      </c>
      <c r="N417" s="63">
        <f t="shared" si="735"/>
        <v>0</v>
      </c>
      <c r="O417" s="63">
        <f t="shared" si="735"/>
        <v>0</v>
      </c>
      <c r="P417" s="63">
        <f t="shared" si="736"/>
        <v>0</v>
      </c>
      <c r="Q417" s="63">
        <f t="shared" si="736"/>
        <v>0</v>
      </c>
      <c r="R417" s="63">
        <f t="shared" si="736"/>
        <v>0</v>
      </c>
      <c r="S417" s="63">
        <f t="shared" si="736"/>
        <v>0</v>
      </c>
      <c r="T417" s="63">
        <f t="shared" si="736"/>
        <v>0</v>
      </c>
      <c r="U417" s="63">
        <f t="shared" si="736"/>
        <v>0</v>
      </c>
      <c r="V417" s="63">
        <f t="shared" si="736"/>
        <v>0</v>
      </c>
      <c r="W417" s="63">
        <f t="shared" si="736"/>
        <v>0</v>
      </c>
      <c r="X417" s="63">
        <f t="shared" si="736"/>
        <v>0</v>
      </c>
      <c r="AA417" s="3">
        <f t="shared" si="737"/>
        <v>0</v>
      </c>
    </row>
    <row r="418" spans="1:27" x14ac:dyDescent="0.25">
      <c r="A418" s="8">
        <f t="shared" si="739"/>
        <v>331</v>
      </c>
      <c r="B418" s="3" t="str">
        <f t="shared" si="738"/>
        <v xml:space="preserve">    na</v>
      </c>
      <c r="C418" s="34" t="s">
        <v>380</v>
      </c>
      <c r="E418" s="63">
        <f>'Class Expense - Elec'!$M$108+'Class Expense - PRP'!$M$108</f>
        <v>0</v>
      </c>
      <c r="F418" s="63">
        <f t="shared" si="735"/>
        <v>0</v>
      </c>
      <c r="G418" s="63">
        <f t="shared" si="735"/>
        <v>0</v>
      </c>
      <c r="H418" s="63">
        <f t="shared" si="735"/>
        <v>0</v>
      </c>
      <c r="I418" s="63">
        <f t="shared" si="735"/>
        <v>0</v>
      </c>
      <c r="J418" s="63">
        <f t="shared" si="735"/>
        <v>0</v>
      </c>
      <c r="K418" s="63">
        <f t="shared" si="735"/>
        <v>0</v>
      </c>
      <c r="L418" s="63">
        <f t="shared" si="735"/>
        <v>0</v>
      </c>
      <c r="M418" s="63">
        <f t="shared" si="735"/>
        <v>0</v>
      </c>
      <c r="N418" s="63">
        <f t="shared" si="735"/>
        <v>0</v>
      </c>
      <c r="O418" s="63">
        <f t="shared" si="735"/>
        <v>0</v>
      </c>
      <c r="P418" s="63">
        <f t="shared" si="736"/>
        <v>0</v>
      </c>
      <c r="Q418" s="63">
        <f t="shared" si="736"/>
        <v>0</v>
      </c>
      <c r="R418" s="63">
        <f t="shared" si="736"/>
        <v>0</v>
      </c>
      <c r="S418" s="63">
        <f t="shared" si="736"/>
        <v>0</v>
      </c>
      <c r="T418" s="63">
        <f t="shared" si="736"/>
        <v>0</v>
      </c>
      <c r="U418" s="63">
        <f t="shared" si="736"/>
        <v>0</v>
      </c>
      <c r="V418" s="63">
        <f t="shared" si="736"/>
        <v>0</v>
      </c>
      <c r="W418" s="63">
        <f t="shared" si="736"/>
        <v>0</v>
      </c>
      <c r="X418" s="63">
        <f t="shared" si="736"/>
        <v>0</v>
      </c>
      <c r="AA418" s="3">
        <f t="shared" si="737"/>
        <v>0</v>
      </c>
    </row>
    <row r="419" spans="1:27" x14ac:dyDescent="0.25">
      <c r="A419" s="8">
        <f t="shared" si="739"/>
        <v>332</v>
      </c>
      <c r="B419" s="3" t="str">
        <f t="shared" si="738"/>
        <v xml:space="preserve">    na</v>
      </c>
      <c r="C419" s="34" t="s">
        <v>380</v>
      </c>
      <c r="E419" s="63">
        <f>'Class Expense - Elec'!$N$108+'Class Expense - PRP'!$N$108</f>
        <v>0</v>
      </c>
      <c r="F419" s="63">
        <f t="shared" si="735"/>
        <v>0</v>
      </c>
      <c r="G419" s="63">
        <f t="shared" si="735"/>
        <v>0</v>
      </c>
      <c r="H419" s="63">
        <f t="shared" si="735"/>
        <v>0</v>
      </c>
      <c r="I419" s="63">
        <f t="shared" si="735"/>
        <v>0</v>
      </c>
      <c r="J419" s="63">
        <f t="shared" si="735"/>
        <v>0</v>
      </c>
      <c r="K419" s="63">
        <f t="shared" si="735"/>
        <v>0</v>
      </c>
      <c r="L419" s="63">
        <f t="shared" si="735"/>
        <v>0</v>
      </c>
      <c r="M419" s="63">
        <f t="shared" si="735"/>
        <v>0</v>
      </c>
      <c r="N419" s="63">
        <f t="shared" si="735"/>
        <v>0</v>
      </c>
      <c r="O419" s="63">
        <f t="shared" si="735"/>
        <v>0</v>
      </c>
      <c r="P419" s="63">
        <f t="shared" si="736"/>
        <v>0</v>
      </c>
      <c r="Q419" s="63">
        <f t="shared" si="736"/>
        <v>0</v>
      </c>
      <c r="R419" s="63">
        <f t="shared" si="736"/>
        <v>0</v>
      </c>
      <c r="S419" s="63">
        <f t="shared" si="736"/>
        <v>0</v>
      </c>
      <c r="T419" s="63">
        <f t="shared" si="736"/>
        <v>0</v>
      </c>
      <c r="U419" s="63">
        <f t="shared" si="736"/>
        <v>0</v>
      </c>
      <c r="V419" s="63">
        <f t="shared" si="736"/>
        <v>0</v>
      </c>
      <c r="W419" s="63">
        <f t="shared" si="736"/>
        <v>0</v>
      </c>
      <c r="X419" s="63">
        <f t="shared" si="736"/>
        <v>0</v>
      </c>
      <c r="AA419" s="3">
        <f t="shared" si="737"/>
        <v>0</v>
      </c>
    </row>
    <row r="420" spans="1:27" x14ac:dyDescent="0.25">
      <c r="A420" s="8">
        <f t="shared" si="739"/>
        <v>333</v>
      </c>
      <c r="B420" s="3" t="str">
        <f t="shared" si="738"/>
        <v xml:space="preserve">    na</v>
      </c>
      <c r="C420" s="34" t="s">
        <v>380</v>
      </c>
      <c r="E420" s="69">
        <f>'Class Expense - Elec'!$O$108+'Class Expense - PRP'!$O$108</f>
        <v>0</v>
      </c>
      <c r="F420" s="69">
        <f t="shared" si="735"/>
        <v>0</v>
      </c>
      <c r="G420" s="69">
        <f t="shared" si="735"/>
        <v>0</v>
      </c>
      <c r="H420" s="69">
        <f t="shared" si="735"/>
        <v>0</v>
      </c>
      <c r="I420" s="69">
        <f t="shared" si="735"/>
        <v>0</v>
      </c>
      <c r="J420" s="69">
        <f t="shared" si="735"/>
        <v>0</v>
      </c>
      <c r="K420" s="69">
        <f t="shared" si="735"/>
        <v>0</v>
      </c>
      <c r="L420" s="69">
        <f t="shared" si="735"/>
        <v>0</v>
      </c>
      <c r="M420" s="69">
        <f t="shared" si="735"/>
        <v>0</v>
      </c>
      <c r="N420" s="69">
        <f t="shared" si="735"/>
        <v>0</v>
      </c>
      <c r="O420" s="69">
        <f t="shared" si="735"/>
        <v>0</v>
      </c>
      <c r="P420" s="69">
        <f t="shared" si="736"/>
        <v>0</v>
      </c>
      <c r="Q420" s="69">
        <f t="shared" si="736"/>
        <v>0</v>
      </c>
      <c r="R420" s="69">
        <f t="shared" si="736"/>
        <v>0</v>
      </c>
      <c r="S420" s="69">
        <f t="shared" si="736"/>
        <v>0</v>
      </c>
      <c r="T420" s="69">
        <f t="shared" si="736"/>
        <v>0</v>
      </c>
      <c r="U420" s="69">
        <f t="shared" si="736"/>
        <v>0</v>
      </c>
      <c r="V420" s="69">
        <f t="shared" si="736"/>
        <v>0</v>
      </c>
      <c r="W420" s="69">
        <f t="shared" si="736"/>
        <v>0</v>
      </c>
      <c r="X420" s="69">
        <f t="shared" si="736"/>
        <v>0</v>
      </c>
      <c r="AA420" s="3">
        <f t="shared" si="737"/>
        <v>0</v>
      </c>
    </row>
    <row r="421" spans="1:27" x14ac:dyDescent="0.25">
      <c r="A421" s="8">
        <f t="shared" si="739"/>
        <v>334</v>
      </c>
      <c r="E421" s="63">
        <f>SUM(E412:E420)</f>
        <v>554390.07999999996</v>
      </c>
      <c r="F421" s="63">
        <f t="shared" ref="F421" si="740">SUM(F412:F420)</f>
        <v>334789.59790903406</v>
      </c>
      <c r="G421" s="63">
        <f t="shared" ref="G421" si="741">SUM(G412:G420)</f>
        <v>120680.99063714057</v>
      </c>
      <c r="H421" s="63">
        <f t="shared" ref="H421" si="742">SUM(H412:H420)</f>
        <v>91293.105033086409</v>
      </c>
      <c r="I421" s="63">
        <f t="shared" ref="I421" si="743">SUM(I412:I420)</f>
        <v>4602.1297366527779</v>
      </c>
      <c r="J421" s="63">
        <f t="shared" ref="J421" si="744">SUM(J412:J420)</f>
        <v>569.78749120462965</v>
      </c>
      <c r="K421" s="63">
        <f t="shared" ref="K421" si="745">SUM(K412:K420)</f>
        <v>306.80864911018517</v>
      </c>
      <c r="L421" s="63">
        <f t="shared" ref="L421" si="746">SUM(L412:L420)</f>
        <v>43.829807015740748</v>
      </c>
      <c r="M421" s="63">
        <f t="shared" ref="M421" si="747">SUM(M412:M420)</f>
        <v>482.12787717314819</v>
      </c>
      <c r="N421" s="63">
        <f t="shared" ref="N421" si="748">SUM(N412:N420)</f>
        <v>43.829807015740748</v>
      </c>
      <c r="O421" s="63">
        <f t="shared" ref="O421" si="749">SUM(O412:O420)</f>
        <v>144.63836315194445</v>
      </c>
      <c r="P421" s="63">
        <f t="shared" ref="P421" si="750">SUM(P412:P420)</f>
        <v>1433.2346894147224</v>
      </c>
      <c r="Q421" s="63">
        <f t="shared" ref="Q421" si="751">SUM(Q412:Q420)</f>
        <v>0</v>
      </c>
      <c r="R421" s="63">
        <f t="shared" ref="R421" si="752">SUM(R412:R420)</f>
        <v>0</v>
      </c>
      <c r="S421" s="63">
        <f t="shared" ref="S421" si="753">SUM(S412:S420)</f>
        <v>0</v>
      </c>
      <c r="T421" s="63">
        <f t="shared" ref="T421" si="754">SUM(T412:T420)</f>
        <v>0</v>
      </c>
      <c r="U421" s="63">
        <f t="shared" ref="U421" si="755">SUM(U412:U420)</f>
        <v>0</v>
      </c>
      <c r="V421" s="63">
        <f t="shared" ref="V421" si="756">SUM(V412:V420)</f>
        <v>0</v>
      </c>
      <c r="W421" s="63">
        <f t="shared" ref="W421" si="757">SUM(W412:W420)</f>
        <v>0</v>
      </c>
      <c r="X421" s="63">
        <f t="shared" ref="X421" si="758">SUM(X412:X420)</f>
        <v>0</v>
      </c>
      <c r="AA421" s="3">
        <f t="shared" si="737"/>
        <v>0</v>
      </c>
    </row>
    <row r="423" spans="1:27" x14ac:dyDescent="0.25">
      <c r="B423" s="3" t="s">
        <v>475</v>
      </c>
    </row>
    <row r="424" spans="1:27" x14ac:dyDescent="0.25">
      <c r="A424" s="8">
        <f>A421+1</f>
        <v>335</v>
      </c>
      <c r="B424" s="3" t="str">
        <f>B412</f>
        <v xml:space="preserve">    Consumer</v>
      </c>
      <c r="C424" s="34" t="s">
        <v>380</v>
      </c>
      <c r="E424" s="63">
        <f>'Class Expense - Elec'!$G$109+'Class Expense - PRP'!$G$109</f>
        <v>0</v>
      </c>
      <c r="F424" s="63">
        <f t="shared" ref="F424:O432" si="759">IFERROR($E424*VLOOKUP($C424,ALLOCATORS,F$1,FALSE),0)</f>
        <v>0</v>
      </c>
      <c r="G424" s="63">
        <f t="shared" si="759"/>
        <v>0</v>
      </c>
      <c r="H424" s="63">
        <f t="shared" si="759"/>
        <v>0</v>
      </c>
      <c r="I424" s="63">
        <f t="shared" si="759"/>
        <v>0</v>
      </c>
      <c r="J424" s="63">
        <f t="shared" si="759"/>
        <v>0</v>
      </c>
      <c r="K424" s="63">
        <f t="shared" si="759"/>
        <v>0</v>
      </c>
      <c r="L424" s="63">
        <f t="shared" si="759"/>
        <v>0</v>
      </c>
      <c r="M424" s="63">
        <f t="shared" si="759"/>
        <v>0</v>
      </c>
      <c r="N424" s="63">
        <f t="shared" si="759"/>
        <v>0</v>
      </c>
      <c r="O424" s="63">
        <f t="shared" si="759"/>
        <v>0</v>
      </c>
      <c r="P424" s="63">
        <f t="shared" ref="P424:X432" si="760">IFERROR($E424*VLOOKUP($C424,ALLOCATORS,P$1,FALSE),0)</f>
        <v>0</v>
      </c>
      <c r="Q424" s="63">
        <f t="shared" si="760"/>
        <v>0</v>
      </c>
      <c r="R424" s="63">
        <f t="shared" si="760"/>
        <v>0</v>
      </c>
      <c r="S424" s="63">
        <f t="shared" si="760"/>
        <v>0</v>
      </c>
      <c r="T424" s="63">
        <f t="shared" si="760"/>
        <v>0</v>
      </c>
      <c r="U424" s="63">
        <f t="shared" si="760"/>
        <v>0</v>
      </c>
      <c r="V424" s="63">
        <f t="shared" si="760"/>
        <v>0</v>
      </c>
      <c r="W424" s="63">
        <f t="shared" si="760"/>
        <v>0</v>
      </c>
      <c r="X424" s="63">
        <f t="shared" si="760"/>
        <v>0</v>
      </c>
      <c r="AA424" s="3">
        <f t="shared" ref="AA424:AA433" si="761">IF(ROUND(SUM(F424:X424)-E424,0)=0,0,1)</f>
        <v>0</v>
      </c>
    </row>
    <row r="425" spans="1:27" x14ac:dyDescent="0.25">
      <c r="A425" s="8">
        <f>+A424+1</f>
        <v>336</v>
      </c>
      <c r="B425" s="3" t="str">
        <f t="shared" ref="B425:B432" si="762">B413</f>
        <v xml:space="preserve">    Demand</v>
      </c>
      <c r="C425" s="34" t="s">
        <v>380</v>
      </c>
      <c r="E425" s="63">
        <f>'Class Expense - Elec'!$H$109+'Class Expense - PRP'!$H$109</f>
        <v>0</v>
      </c>
      <c r="F425" s="63">
        <f t="shared" si="759"/>
        <v>0</v>
      </c>
      <c r="G425" s="63">
        <f t="shared" si="759"/>
        <v>0</v>
      </c>
      <c r="H425" s="63">
        <f t="shared" si="759"/>
        <v>0</v>
      </c>
      <c r="I425" s="63">
        <f t="shared" si="759"/>
        <v>0</v>
      </c>
      <c r="J425" s="63">
        <f t="shared" si="759"/>
        <v>0</v>
      </c>
      <c r="K425" s="63">
        <f t="shared" si="759"/>
        <v>0</v>
      </c>
      <c r="L425" s="63">
        <f t="shared" si="759"/>
        <v>0</v>
      </c>
      <c r="M425" s="63">
        <f t="shared" si="759"/>
        <v>0</v>
      </c>
      <c r="N425" s="63">
        <f t="shared" si="759"/>
        <v>0</v>
      </c>
      <c r="O425" s="63">
        <f t="shared" si="759"/>
        <v>0</v>
      </c>
      <c r="P425" s="63">
        <f t="shared" si="760"/>
        <v>0</v>
      </c>
      <c r="Q425" s="63">
        <f t="shared" si="760"/>
        <v>0</v>
      </c>
      <c r="R425" s="63">
        <f t="shared" si="760"/>
        <v>0</v>
      </c>
      <c r="S425" s="63">
        <f t="shared" si="760"/>
        <v>0</v>
      </c>
      <c r="T425" s="63">
        <f t="shared" si="760"/>
        <v>0</v>
      </c>
      <c r="U425" s="63">
        <f t="shared" si="760"/>
        <v>0</v>
      </c>
      <c r="V425" s="63">
        <f t="shared" si="760"/>
        <v>0</v>
      </c>
      <c r="W425" s="63">
        <f t="shared" si="760"/>
        <v>0</v>
      </c>
      <c r="X425" s="63">
        <f t="shared" si="760"/>
        <v>0</v>
      </c>
      <c r="AA425" s="3">
        <f t="shared" si="761"/>
        <v>0</v>
      </c>
    </row>
    <row r="426" spans="1:27" x14ac:dyDescent="0.25">
      <c r="A426" s="8">
        <f t="shared" ref="A426:A433" si="763">+A425+1</f>
        <v>337</v>
      </c>
      <c r="B426" s="3" t="str">
        <f t="shared" si="762"/>
        <v xml:space="preserve">    Energy</v>
      </c>
      <c r="C426" s="34" t="s">
        <v>380</v>
      </c>
      <c r="E426" s="63">
        <f>'Class Expense - Elec'!$I$109+'Class Expense - PRP'!$I$109</f>
        <v>0</v>
      </c>
      <c r="F426" s="63">
        <f t="shared" si="759"/>
        <v>0</v>
      </c>
      <c r="G426" s="63">
        <f t="shared" si="759"/>
        <v>0</v>
      </c>
      <c r="H426" s="63">
        <f t="shared" si="759"/>
        <v>0</v>
      </c>
      <c r="I426" s="63">
        <f t="shared" si="759"/>
        <v>0</v>
      </c>
      <c r="J426" s="63">
        <f t="shared" si="759"/>
        <v>0</v>
      </c>
      <c r="K426" s="63">
        <f t="shared" si="759"/>
        <v>0</v>
      </c>
      <c r="L426" s="63">
        <f t="shared" si="759"/>
        <v>0</v>
      </c>
      <c r="M426" s="63">
        <f t="shared" si="759"/>
        <v>0</v>
      </c>
      <c r="N426" s="63">
        <f t="shared" si="759"/>
        <v>0</v>
      </c>
      <c r="O426" s="63">
        <f t="shared" si="759"/>
        <v>0</v>
      </c>
      <c r="P426" s="63">
        <f t="shared" si="760"/>
        <v>0</v>
      </c>
      <c r="Q426" s="63">
        <f t="shared" si="760"/>
        <v>0</v>
      </c>
      <c r="R426" s="63">
        <f t="shared" si="760"/>
        <v>0</v>
      </c>
      <c r="S426" s="63">
        <f t="shared" si="760"/>
        <v>0</v>
      </c>
      <c r="T426" s="63">
        <f t="shared" si="760"/>
        <v>0</v>
      </c>
      <c r="U426" s="63">
        <f t="shared" si="760"/>
        <v>0</v>
      </c>
      <c r="V426" s="63">
        <f t="shared" si="760"/>
        <v>0</v>
      </c>
      <c r="W426" s="63">
        <f t="shared" si="760"/>
        <v>0</v>
      </c>
      <c r="X426" s="63">
        <f t="shared" si="760"/>
        <v>0</v>
      </c>
      <c r="AA426" s="3">
        <f t="shared" si="761"/>
        <v>0</v>
      </c>
    </row>
    <row r="427" spans="1:27" x14ac:dyDescent="0.25">
      <c r="A427" s="8">
        <f t="shared" si="763"/>
        <v>338</v>
      </c>
      <c r="B427" s="3" t="str">
        <f t="shared" si="762"/>
        <v xml:space="preserve">    Revenue</v>
      </c>
      <c r="C427" s="34" t="s">
        <v>380</v>
      </c>
      <c r="E427" s="63">
        <f>'Class Expense - Elec'!$J$109+'Class Expense - PRP'!$J$109</f>
        <v>0</v>
      </c>
      <c r="F427" s="63">
        <f t="shared" si="759"/>
        <v>0</v>
      </c>
      <c r="G427" s="63">
        <f t="shared" si="759"/>
        <v>0</v>
      </c>
      <c r="H427" s="63">
        <f t="shared" si="759"/>
        <v>0</v>
      </c>
      <c r="I427" s="63">
        <f t="shared" si="759"/>
        <v>0</v>
      </c>
      <c r="J427" s="63">
        <f t="shared" si="759"/>
        <v>0</v>
      </c>
      <c r="K427" s="63">
        <f t="shared" si="759"/>
        <v>0</v>
      </c>
      <c r="L427" s="63">
        <f t="shared" si="759"/>
        <v>0</v>
      </c>
      <c r="M427" s="63">
        <f t="shared" si="759"/>
        <v>0</v>
      </c>
      <c r="N427" s="63">
        <f t="shared" si="759"/>
        <v>0</v>
      </c>
      <c r="O427" s="63">
        <f t="shared" si="759"/>
        <v>0</v>
      </c>
      <c r="P427" s="63">
        <f t="shared" si="760"/>
        <v>0</v>
      </c>
      <c r="Q427" s="63">
        <f t="shared" si="760"/>
        <v>0</v>
      </c>
      <c r="R427" s="63">
        <f t="shared" si="760"/>
        <v>0</v>
      </c>
      <c r="S427" s="63">
        <f t="shared" si="760"/>
        <v>0</v>
      </c>
      <c r="T427" s="63">
        <f t="shared" si="760"/>
        <v>0</v>
      </c>
      <c r="U427" s="63">
        <f t="shared" si="760"/>
        <v>0</v>
      </c>
      <c r="V427" s="63">
        <f t="shared" si="760"/>
        <v>0</v>
      </c>
      <c r="W427" s="63">
        <f t="shared" si="760"/>
        <v>0</v>
      </c>
      <c r="X427" s="63">
        <f t="shared" si="760"/>
        <v>0</v>
      </c>
      <c r="AA427" s="3">
        <f t="shared" si="761"/>
        <v>0</v>
      </c>
    </row>
    <row r="428" spans="1:27" x14ac:dyDescent="0.25">
      <c r="A428" s="8">
        <f t="shared" si="763"/>
        <v>339</v>
      </c>
      <c r="B428" s="3" t="str">
        <f t="shared" si="762"/>
        <v xml:space="preserve">    Lights</v>
      </c>
      <c r="C428" s="34" t="s">
        <v>380</v>
      </c>
      <c r="E428" s="63">
        <f>'Class Expense - Elec'!$K$109+'Class Expense - PRP'!$K$109</f>
        <v>0</v>
      </c>
      <c r="F428" s="63">
        <f t="shared" si="759"/>
        <v>0</v>
      </c>
      <c r="G428" s="63">
        <f t="shared" si="759"/>
        <v>0</v>
      </c>
      <c r="H428" s="63">
        <f t="shared" si="759"/>
        <v>0</v>
      </c>
      <c r="I428" s="63">
        <f t="shared" si="759"/>
        <v>0</v>
      </c>
      <c r="J428" s="63">
        <f t="shared" si="759"/>
        <v>0</v>
      </c>
      <c r="K428" s="63">
        <f t="shared" si="759"/>
        <v>0</v>
      </c>
      <c r="L428" s="63">
        <f t="shared" si="759"/>
        <v>0</v>
      </c>
      <c r="M428" s="63">
        <f t="shared" si="759"/>
        <v>0</v>
      </c>
      <c r="N428" s="63">
        <f t="shared" si="759"/>
        <v>0</v>
      </c>
      <c r="O428" s="63">
        <f t="shared" si="759"/>
        <v>0</v>
      </c>
      <c r="P428" s="63">
        <f t="shared" si="760"/>
        <v>0</v>
      </c>
      <c r="Q428" s="63">
        <f t="shared" si="760"/>
        <v>0</v>
      </c>
      <c r="R428" s="63">
        <f t="shared" si="760"/>
        <v>0</v>
      </c>
      <c r="S428" s="63">
        <f t="shared" si="760"/>
        <v>0</v>
      </c>
      <c r="T428" s="63">
        <f t="shared" si="760"/>
        <v>0</v>
      </c>
      <c r="U428" s="63">
        <f t="shared" si="760"/>
        <v>0</v>
      </c>
      <c r="V428" s="63">
        <f t="shared" si="760"/>
        <v>0</v>
      </c>
      <c r="W428" s="63">
        <f t="shared" si="760"/>
        <v>0</v>
      </c>
      <c r="X428" s="63">
        <f t="shared" si="760"/>
        <v>0</v>
      </c>
      <c r="AA428" s="3">
        <f t="shared" si="761"/>
        <v>0</v>
      </c>
    </row>
    <row r="429" spans="1:27" x14ac:dyDescent="0.25">
      <c r="A429" s="8">
        <f t="shared" si="763"/>
        <v>340</v>
      </c>
      <c r="B429" s="3" t="str">
        <f t="shared" si="762"/>
        <v xml:space="preserve">    na</v>
      </c>
      <c r="C429" s="34" t="s">
        <v>380</v>
      </c>
      <c r="E429" s="63">
        <f>'Class Expense - Elec'!$L$109+'Class Expense - PRP'!$L$109</f>
        <v>0</v>
      </c>
      <c r="F429" s="63">
        <f t="shared" si="759"/>
        <v>0</v>
      </c>
      <c r="G429" s="63">
        <f t="shared" si="759"/>
        <v>0</v>
      </c>
      <c r="H429" s="63">
        <f t="shared" si="759"/>
        <v>0</v>
      </c>
      <c r="I429" s="63">
        <f t="shared" si="759"/>
        <v>0</v>
      </c>
      <c r="J429" s="63">
        <f t="shared" si="759"/>
        <v>0</v>
      </c>
      <c r="K429" s="63">
        <f t="shared" si="759"/>
        <v>0</v>
      </c>
      <c r="L429" s="63">
        <f t="shared" si="759"/>
        <v>0</v>
      </c>
      <c r="M429" s="63">
        <f t="shared" si="759"/>
        <v>0</v>
      </c>
      <c r="N429" s="63">
        <f t="shared" si="759"/>
        <v>0</v>
      </c>
      <c r="O429" s="63">
        <f t="shared" si="759"/>
        <v>0</v>
      </c>
      <c r="P429" s="63">
        <f t="shared" si="760"/>
        <v>0</v>
      </c>
      <c r="Q429" s="63">
        <f t="shared" si="760"/>
        <v>0</v>
      </c>
      <c r="R429" s="63">
        <f t="shared" si="760"/>
        <v>0</v>
      </c>
      <c r="S429" s="63">
        <f t="shared" si="760"/>
        <v>0</v>
      </c>
      <c r="T429" s="63">
        <f t="shared" si="760"/>
        <v>0</v>
      </c>
      <c r="U429" s="63">
        <f t="shared" si="760"/>
        <v>0</v>
      </c>
      <c r="V429" s="63">
        <f t="shared" si="760"/>
        <v>0</v>
      </c>
      <c r="W429" s="63">
        <f t="shared" si="760"/>
        <v>0</v>
      </c>
      <c r="X429" s="63">
        <f t="shared" si="760"/>
        <v>0</v>
      </c>
      <c r="AA429" s="3">
        <f t="shared" si="761"/>
        <v>0</v>
      </c>
    </row>
    <row r="430" spans="1:27" x14ac:dyDescent="0.25">
      <c r="A430" s="8">
        <f t="shared" si="763"/>
        <v>341</v>
      </c>
      <c r="B430" s="3" t="str">
        <f t="shared" si="762"/>
        <v xml:space="preserve">    na</v>
      </c>
      <c r="C430" s="34" t="s">
        <v>380</v>
      </c>
      <c r="E430" s="63">
        <f>'Class Expense - Elec'!$M$109+'Class Expense - PRP'!$M$109</f>
        <v>0</v>
      </c>
      <c r="F430" s="63">
        <f t="shared" si="759"/>
        <v>0</v>
      </c>
      <c r="G430" s="63">
        <f t="shared" si="759"/>
        <v>0</v>
      </c>
      <c r="H430" s="63">
        <f t="shared" si="759"/>
        <v>0</v>
      </c>
      <c r="I430" s="63">
        <f t="shared" si="759"/>
        <v>0</v>
      </c>
      <c r="J430" s="63">
        <f t="shared" si="759"/>
        <v>0</v>
      </c>
      <c r="K430" s="63">
        <f t="shared" si="759"/>
        <v>0</v>
      </c>
      <c r="L430" s="63">
        <f t="shared" si="759"/>
        <v>0</v>
      </c>
      <c r="M430" s="63">
        <f t="shared" si="759"/>
        <v>0</v>
      </c>
      <c r="N430" s="63">
        <f t="shared" si="759"/>
        <v>0</v>
      </c>
      <c r="O430" s="63">
        <f t="shared" si="759"/>
        <v>0</v>
      </c>
      <c r="P430" s="63">
        <f t="shared" si="760"/>
        <v>0</v>
      </c>
      <c r="Q430" s="63">
        <f t="shared" si="760"/>
        <v>0</v>
      </c>
      <c r="R430" s="63">
        <f t="shared" si="760"/>
        <v>0</v>
      </c>
      <c r="S430" s="63">
        <f t="shared" si="760"/>
        <v>0</v>
      </c>
      <c r="T430" s="63">
        <f t="shared" si="760"/>
        <v>0</v>
      </c>
      <c r="U430" s="63">
        <f t="shared" si="760"/>
        <v>0</v>
      </c>
      <c r="V430" s="63">
        <f t="shared" si="760"/>
        <v>0</v>
      </c>
      <c r="W430" s="63">
        <f t="shared" si="760"/>
        <v>0</v>
      </c>
      <c r="X430" s="63">
        <f t="shared" si="760"/>
        <v>0</v>
      </c>
      <c r="AA430" s="3">
        <f t="shared" si="761"/>
        <v>0</v>
      </c>
    </row>
    <row r="431" spans="1:27" x14ac:dyDescent="0.25">
      <c r="A431" s="8">
        <f t="shared" si="763"/>
        <v>342</v>
      </c>
      <c r="B431" s="3" t="str">
        <f t="shared" si="762"/>
        <v xml:space="preserve">    na</v>
      </c>
      <c r="C431" s="34" t="s">
        <v>380</v>
      </c>
      <c r="E431" s="63">
        <f>'Class Expense - Elec'!$N$109+'Class Expense - PRP'!$N$109</f>
        <v>0</v>
      </c>
      <c r="F431" s="63">
        <f t="shared" si="759"/>
        <v>0</v>
      </c>
      <c r="G431" s="63">
        <f t="shared" si="759"/>
        <v>0</v>
      </c>
      <c r="H431" s="63">
        <f t="shared" si="759"/>
        <v>0</v>
      </c>
      <c r="I431" s="63">
        <f t="shared" si="759"/>
        <v>0</v>
      </c>
      <c r="J431" s="63">
        <f t="shared" si="759"/>
        <v>0</v>
      </c>
      <c r="K431" s="63">
        <f t="shared" si="759"/>
        <v>0</v>
      </c>
      <c r="L431" s="63">
        <f t="shared" si="759"/>
        <v>0</v>
      </c>
      <c r="M431" s="63">
        <f t="shared" si="759"/>
        <v>0</v>
      </c>
      <c r="N431" s="63">
        <f t="shared" si="759"/>
        <v>0</v>
      </c>
      <c r="O431" s="63">
        <f t="shared" si="759"/>
        <v>0</v>
      </c>
      <c r="P431" s="63">
        <f t="shared" si="760"/>
        <v>0</v>
      </c>
      <c r="Q431" s="63">
        <f t="shared" si="760"/>
        <v>0</v>
      </c>
      <c r="R431" s="63">
        <f t="shared" si="760"/>
        <v>0</v>
      </c>
      <c r="S431" s="63">
        <f t="shared" si="760"/>
        <v>0</v>
      </c>
      <c r="T431" s="63">
        <f t="shared" si="760"/>
        <v>0</v>
      </c>
      <c r="U431" s="63">
        <f t="shared" si="760"/>
        <v>0</v>
      </c>
      <c r="V431" s="63">
        <f t="shared" si="760"/>
        <v>0</v>
      </c>
      <c r="W431" s="63">
        <f t="shared" si="760"/>
        <v>0</v>
      </c>
      <c r="X431" s="63">
        <f t="shared" si="760"/>
        <v>0</v>
      </c>
      <c r="AA431" s="3">
        <f t="shared" si="761"/>
        <v>0</v>
      </c>
    </row>
    <row r="432" spans="1:27" x14ac:dyDescent="0.25">
      <c r="A432" s="8">
        <f t="shared" si="763"/>
        <v>343</v>
      </c>
      <c r="B432" s="3" t="str">
        <f t="shared" si="762"/>
        <v xml:space="preserve">    na</v>
      </c>
      <c r="C432" s="34" t="s">
        <v>380</v>
      </c>
      <c r="E432" s="69">
        <f>'Class Expense - Elec'!$O$109+'Class Expense - PRP'!$O$109</f>
        <v>0</v>
      </c>
      <c r="F432" s="69">
        <f t="shared" si="759"/>
        <v>0</v>
      </c>
      <c r="G432" s="69">
        <f t="shared" si="759"/>
        <v>0</v>
      </c>
      <c r="H432" s="69">
        <f t="shared" si="759"/>
        <v>0</v>
      </c>
      <c r="I432" s="69">
        <f t="shared" si="759"/>
        <v>0</v>
      </c>
      <c r="J432" s="69">
        <f t="shared" si="759"/>
        <v>0</v>
      </c>
      <c r="K432" s="69">
        <f t="shared" si="759"/>
        <v>0</v>
      </c>
      <c r="L432" s="69">
        <f t="shared" si="759"/>
        <v>0</v>
      </c>
      <c r="M432" s="69">
        <f t="shared" si="759"/>
        <v>0</v>
      </c>
      <c r="N432" s="69">
        <f t="shared" si="759"/>
        <v>0</v>
      </c>
      <c r="O432" s="69">
        <f t="shared" si="759"/>
        <v>0</v>
      </c>
      <c r="P432" s="69">
        <f t="shared" si="760"/>
        <v>0</v>
      </c>
      <c r="Q432" s="69">
        <f t="shared" si="760"/>
        <v>0</v>
      </c>
      <c r="R432" s="69">
        <f t="shared" si="760"/>
        <v>0</v>
      </c>
      <c r="S432" s="69">
        <f t="shared" si="760"/>
        <v>0</v>
      </c>
      <c r="T432" s="69">
        <f t="shared" si="760"/>
        <v>0</v>
      </c>
      <c r="U432" s="69">
        <f t="shared" si="760"/>
        <v>0</v>
      </c>
      <c r="V432" s="69">
        <f t="shared" si="760"/>
        <v>0</v>
      </c>
      <c r="W432" s="69">
        <f t="shared" si="760"/>
        <v>0</v>
      </c>
      <c r="X432" s="69">
        <f t="shared" si="760"/>
        <v>0</v>
      </c>
      <c r="AA432" s="3">
        <f t="shared" si="761"/>
        <v>0</v>
      </c>
    </row>
    <row r="433" spans="1:27" x14ac:dyDescent="0.25">
      <c r="A433" s="8">
        <f t="shared" si="763"/>
        <v>344</v>
      </c>
      <c r="E433" s="63">
        <f>SUM(E424:E432)</f>
        <v>0</v>
      </c>
      <c r="F433" s="63">
        <f t="shared" ref="F433" si="764">SUM(F424:F432)</f>
        <v>0</v>
      </c>
      <c r="G433" s="63">
        <f t="shared" ref="G433" si="765">SUM(G424:G432)</f>
        <v>0</v>
      </c>
      <c r="H433" s="63">
        <f t="shared" ref="H433" si="766">SUM(H424:H432)</f>
        <v>0</v>
      </c>
      <c r="I433" s="63">
        <f t="shared" ref="I433" si="767">SUM(I424:I432)</f>
        <v>0</v>
      </c>
      <c r="J433" s="63">
        <f t="shared" ref="J433" si="768">SUM(J424:J432)</f>
        <v>0</v>
      </c>
      <c r="K433" s="63">
        <f t="shared" ref="K433" si="769">SUM(K424:K432)</f>
        <v>0</v>
      </c>
      <c r="L433" s="63">
        <f t="shared" ref="L433" si="770">SUM(L424:L432)</f>
        <v>0</v>
      </c>
      <c r="M433" s="63">
        <f t="shared" ref="M433" si="771">SUM(M424:M432)</f>
        <v>0</v>
      </c>
      <c r="N433" s="63">
        <f t="shared" ref="N433" si="772">SUM(N424:N432)</f>
        <v>0</v>
      </c>
      <c r="O433" s="63">
        <f t="shared" ref="O433" si="773">SUM(O424:O432)</f>
        <v>0</v>
      </c>
      <c r="P433" s="63">
        <f t="shared" ref="P433" si="774">SUM(P424:P432)</f>
        <v>0</v>
      </c>
      <c r="Q433" s="63">
        <f t="shared" ref="Q433" si="775">SUM(Q424:Q432)</f>
        <v>0</v>
      </c>
      <c r="R433" s="63">
        <f t="shared" ref="R433" si="776">SUM(R424:R432)</f>
        <v>0</v>
      </c>
      <c r="S433" s="63">
        <f t="shared" ref="S433" si="777">SUM(S424:S432)</f>
        <v>0</v>
      </c>
      <c r="T433" s="63">
        <f t="shared" ref="T433" si="778">SUM(T424:T432)</f>
        <v>0</v>
      </c>
      <c r="U433" s="63">
        <f t="shared" ref="U433" si="779">SUM(U424:U432)</f>
        <v>0</v>
      </c>
      <c r="V433" s="63">
        <f t="shared" ref="V433" si="780">SUM(V424:V432)</f>
        <v>0</v>
      </c>
      <c r="W433" s="63">
        <f t="shared" ref="W433" si="781">SUM(W424:W432)</f>
        <v>0</v>
      </c>
      <c r="X433" s="63">
        <f t="shared" ref="X433" si="782">SUM(X424:X432)</f>
        <v>0</v>
      </c>
      <c r="AA433" s="3">
        <f t="shared" si="761"/>
        <v>0</v>
      </c>
    </row>
    <row r="435" spans="1:27" x14ac:dyDescent="0.25">
      <c r="B435" s="3" t="s">
        <v>476</v>
      </c>
    </row>
    <row r="436" spans="1:27" x14ac:dyDescent="0.25">
      <c r="A436" s="8">
        <f>A433+1</f>
        <v>345</v>
      </c>
      <c r="B436" s="3" t="str">
        <f>B424</f>
        <v xml:space="preserve">    Consumer</v>
      </c>
      <c r="C436" s="34" t="s">
        <v>380</v>
      </c>
      <c r="E436" s="63">
        <f>'Class Expense - Elec'!$G$110+'Class Expense - PRP'!$G$110</f>
        <v>1470.05</v>
      </c>
      <c r="F436" s="63">
        <f t="shared" ref="F436:O444" si="783">IFERROR($E436*VLOOKUP($C436,ALLOCATORS,F$1,FALSE),0)</f>
        <v>887.74576992101947</v>
      </c>
      <c r="G436" s="63">
        <f t="shared" si="783"/>
        <v>320.00408500478306</v>
      </c>
      <c r="H436" s="63">
        <f t="shared" si="783"/>
        <v>242.07761627677155</v>
      </c>
      <c r="I436" s="63">
        <f t="shared" si="783"/>
        <v>12.203250136377649</v>
      </c>
      <c r="J436" s="63">
        <f t="shared" si="783"/>
        <v>1.5108785883134235</v>
      </c>
      <c r="K436" s="63">
        <f t="shared" si="783"/>
        <v>0.81355000909184338</v>
      </c>
      <c r="L436" s="63">
        <f t="shared" si="783"/>
        <v>0.11622142987026335</v>
      </c>
      <c r="M436" s="63">
        <f t="shared" si="783"/>
        <v>1.2784357285728969</v>
      </c>
      <c r="N436" s="63">
        <f t="shared" si="783"/>
        <v>0.11622142987026335</v>
      </c>
      <c r="O436" s="63">
        <f t="shared" si="783"/>
        <v>0.38353071857186899</v>
      </c>
      <c r="P436" s="63">
        <f t="shared" ref="P436:X444" si="784">IFERROR($E436*VLOOKUP($C436,ALLOCATORS,P$1,FALSE),0)</f>
        <v>3.8004407567576117</v>
      </c>
      <c r="Q436" s="63">
        <f t="shared" si="784"/>
        <v>0</v>
      </c>
      <c r="R436" s="63">
        <f t="shared" si="784"/>
        <v>0</v>
      </c>
      <c r="S436" s="63">
        <f t="shared" si="784"/>
        <v>0</v>
      </c>
      <c r="T436" s="63">
        <f t="shared" si="784"/>
        <v>0</v>
      </c>
      <c r="U436" s="63">
        <f t="shared" si="784"/>
        <v>0</v>
      </c>
      <c r="V436" s="63">
        <f t="shared" si="784"/>
        <v>0</v>
      </c>
      <c r="W436" s="63">
        <f t="shared" si="784"/>
        <v>0</v>
      </c>
      <c r="X436" s="63">
        <f t="shared" si="784"/>
        <v>0</v>
      </c>
      <c r="AA436" s="3">
        <f t="shared" ref="AA436:AA445" si="785">IF(ROUND(SUM(F436:X436)-E436,0)=0,0,1)</f>
        <v>0</v>
      </c>
    </row>
    <row r="437" spans="1:27" x14ac:dyDescent="0.25">
      <c r="A437" s="8">
        <f>+A436+1</f>
        <v>346</v>
      </c>
      <c r="B437" s="3" t="str">
        <f t="shared" ref="B437:B444" si="786">B425</f>
        <v xml:space="preserve">    Demand</v>
      </c>
      <c r="C437" s="34" t="s">
        <v>380</v>
      </c>
      <c r="E437" s="63">
        <f>'Class Expense - Elec'!$H$110+'Class Expense - PRP'!$H$110</f>
        <v>0</v>
      </c>
      <c r="F437" s="63">
        <f t="shared" si="783"/>
        <v>0</v>
      </c>
      <c r="G437" s="63">
        <f t="shared" si="783"/>
        <v>0</v>
      </c>
      <c r="H437" s="63">
        <f t="shared" si="783"/>
        <v>0</v>
      </c>
      <c r="I437" s="63">
        <f t="shared" si="783"/>
        <v>0</v>
      </c>
      <c r="J437" s="63">
        <f t="shared" si="783"/>
        <v>0</v>
      </c>
      <c r="K437" s="63">
        <f t="shared" si="783"/>
        <v>0</v>
      </c>
      <c r="L437" s="63">
        <f t="shared" si="783"/>
        <v>0</v>
      </c>
      <c r="M437" s="63">
        <f t="shared" si="783"/>
        <v>0</v>
      </c>
      <c r="N437" s="63">
        <f t="shared" si="783"/>
        <v>0</v>
      </c>
      <c r="O437" s="63">
        <f t="shared" si="783"/>
        <v>0</v>
      </c>
      <c r="P437" s="63">
        <f t="shared" si="784"/>
        <v>0</v>
      </c>
      <c r="Q437" s="63">
        <f t="shared" si="784"/>
        <v>0</v>
      </c>
      <c r="R437" s="63">
        <f t="shared" si="784"/>
        <v>0</v>
      </c>
      <c r="S437" s="63">
        <f t="shared" si="784"/>
        <v>0</v>
      </c>
      <c r="T437" s="63">
        <f t="shared" si="784"/>
        <v>0</v>
      </c>
      <c r="U437" s="63">
        <f t="shared" si="784"/>
        <v>0</v>
      </c>
      <c r="V437" s="63">
        <f t="shared" si="784"/>
        <v>0</v>
      </c>
      <c r="W437" s="63">
        <f t="shared" si="784"/>
        <v>0</v>
      </c>
      <c r="X437" s="63">
        <f t="shared" si="784"/>
        <v>0</v>
      </c>
      <c r="AA437" s="3">
        <f t="shared" si="785"/>
        <v>0</v>
      </c>
    </row>
    <row r="438" spans="1:27" x14ac:dyDescent="0.25">
      <c r="A438" s="8">
        <f t="shared" ref="A438:A445" si="787">+A437+1</f>
        <v>347</v>
      </c>
      <c r="B438" s="3" t="str">
        <f t="shared" si="786"/>
        <v xml:space="preserve">    Energy</v>
      </c>
      <c r="C438" s="34" t="s">
        <v>380</v>
      </c>
      <c r="E438" s="63">
        <f>'Class Expense - Elec'!$I$110+'Class Expense - PRP'!$I$110</f>
        <v>0</v>
      </c>
      <c r="F438" s="63">
        <f t="shared" si="783"/>
        <v>0</v>
      </c>
      <c r="G438" s="63">
        <f t="shared" si="783"/>
        <v>0</v>
      </c>
      <c r="H438" s="63">
        <f t="shared" si="783"/>
        <v>0</v>
      </c>
      <c r="I438" s="63">
        <f t="shared" si="783"/>
        <v>0</v>
      </c>
      <c r="J438" s="63">
        <f t="shared" si="783"/>
        <v>0</v>
      </c>
      <c r="K438" s="63">
        <f t="shared" si="783"/>
        <v>0</v>
      </c>
      <c r="L438" s="63">
        <f t="shared" si="783"/>
        <v>0</v>
      </c>
      <c r="M438" s="63">
        <f t="shared" si="783"/>
        <v>0</v>
      </c>
      <c r="N438" s="63">
        <f t="shared" si="783"/>
        <v>0</v>
      </c>
      <c r="O438" s="63">
        <f t="shared" si="783"/>
        <v>0</v>
      </c>
      <c r="P438" s="63">
        <f t="shared" si="784"/>
        <v>0</v>
      </c>
      <c r="Q438" s="63">
        <f t="shared" si="784"/>
        <v>0</v>
      </c>
      <c r="R438" s="63">
        <f t="shared" si="784"/>
        <v>0</v>
      </c>
      <c r="S438" s="63">
        <f t="shared" si="784"/>
        <v>0</v>
      </c>
      <c r="T438" s="63">
        <f t="shared" si="784"/>
        <v>0</v>
      </c>
      <c r="U438" s="63">
        <f t="shared" si="784"/>
        <v>0</v>
      </c>
      <c r="V438" s="63">
        <f t="shared" si="784"/>
        <v>0</v>
      </c>
      <c r="W438" s="63">
        <f t="shared" si="784"/>
        <v>0</v>
      </c>
      <c r="X438" s="63">
        <f t="shared" si="784"/>
        <v>0</v>
      </c>
      <c r="AA438" s="3">
        <f t="shared" si="785"/>
        <v>0</v>
      </c>
    </row>
    <row r="439" spans="1:27" x14ac:dyDescent="0.25">
      <c r="A439" s="8">
        <f t="shared" si="787"/>
        <v>348</v>
      </c>
      <c r="B439" s="3" t="str">
        <f t="shared" si="786"/>
        <v xml:space="preserve">    Revenue</v>
      </c>
      <c r="C439" s="34" t="s">
        <v>380</v>
      </c>
      <c r="E439" s="63">
        <f>'Class Expense - Elec'!$J$110+'Class Expense - PRP'!$J$110</f>
        <v>0</v>
      </c>
      <c r="F439" s="63">
        <f t="shared" si="783"/>
        <v>0</v>
      </c>
      <c r="G439" s="63">
        <f t="shared" si="783"/>
        <v>0</v>
      </c>
      <c r="H439" s="63">
        <f t="shared" si="783"/>
        <v>0</v>
      </c>
      <c r="I439" s="63">
        <f t="shared" si="783"/>
        <v>0</v>
      </c>
      <c r="J439" s="63">
        <f t="shared" si="783"/>
        <v>0</v>
      </c>
      <c r="K439" s="63">
        <f t="shared" si="783"/>
        <v>0</v>
      </c>
      <c r="L439" s="63">
        <f t="shared" si="783"/>
        <v>0</v>
      </c>
      <c r="M439" s="63">
        <f t="shared" si="783"/>
        <v>0</v>
      </c>
      <c r="N439" s="63">
        <f t="shared" si="783"/>
        <v>0</v>
      </c>
      <c r="O439" s="63">
        <f t="shared" si="783"/>
        <v>0</v>
      </c>
      <c r="P439" s="63">
        <f t="shared" si="784"/>
        <v>0</v>
      </c>
      <c r="Q439" s="63">
        <f t="shared" si="784"/>
        <v>0</v>
      </c>
      <c r="R439" s="63">
        <f t="shared" si="784"/>
        <v>0</v>
      </c>
      <c r="S439" s="63">
        <f t="shared" si="784"/>
        <v>0</v>
      </c>
      <c r="T439" s="63">
        <f t="shared" si="784"/>
        <v>0</v>
      </c>
      <c r="U439" s="63">
        <f t="shared" si="784"/>
        <v>0</v>
      </c>
      <c r="V439" s="63">
        <f t="shared" si="784"/>
        <v>0</v>
      </c>
      <c r="W439" s="63">
        <f t="shared" si="784"/>
        <v>0</v>
      </c>
      <c r="X439" s="63">
        <f t="shared" si="784"/>
        <v>0</v>
      </c>
      <c r="AA439" s="3">
        <f t="shared" si="785"/>
        <v>0</v>
      </c>
    </row>
    <row r="440" spans="1:27" x14ac:dyDescent="0.25">
      <c r="A440" s="8">
        <f t="shared" si="787"/>
        <v>349</v>
      </c>
      <c r="B440" s="3" t="str">
        <f t="shared" si="786"/>
        <v xml:space="preserve">    Lights</v>
      </c>
      <c r="C440" s="34" t="s">
        <v>380</v>
      </c>
      <c r="E440" s="63">
        <f>'Class Expense - Elec'!$K$110+'Class Expense - PRP'!$K$110</f>
        <v>0</v>
      </c>
      <c r="F440" s="63">
        <f t="shared" si="783"/>
        <v>0</v>
      </c>
      <c r="G440" s="63">
        <f t="shared" si="783"/>
        <v>0</v>
      </c>
      <c r="H440" s="63">
        <f t="shared" si="783"/>
        <v>0</v>
      </c>
      <c r="I440" s="63">
        <f t="shared" si="783"/>
        <v>0</v>
      </c>
      <c r="J440" s="63">
        <f t="shared" si="783"/>
        <v>0</v>
      </c>
      <c r="K440" s="63">
        <f t="shared" si="783"/>
        <v>0</v>
      </c>
      <c r="L440" s="63">
        <f t="shared" si="783"/>
        <v>0</v>
      </c>
      <c r="M440" s="63">
        <f t="shared" si="783"/>
        <v>0</v>
      </c>
      <c r="N440" s="63">
        <f t="shared" si="783"/>
        <v>0</v>
      </c>
      <c r="O440" s="63">
        <f t="shared" si="783"/>
        <v>0</v>
      </c>
      <c r="P440" s="63">
        <f t="shared" si="784"/>
        <v>0</v>
      </c>
      <c r="Q440" s="63">
        <f t="shared" si="784"/>
        <v>0</v>
      </c>
      <c r="R440" s="63">
        <f t="shared" si="784"/>
        <v>0</v>
      </c>
      <c r="S440" s="63">
        <f t="shared" si="784"/>
        <v>0</v>
      </c>
      <c r="T440" s="63">
        <f t="shared" si="784"/>
        <v>0</v>
      </c>
      <c r="U440" s="63">
        <f t="shared" si="784"/>
        <v>0</v>
      </c>
      <c r="V440" s="63">
        <f t="shared" si="784"/>
        <v>0</v>
      </c>
      <c r="W440" s="63">
        <f t="shared" si="784"/>
        <v>0</v>
      </c>
      <c r="X440" s="63">
        <f t="shared" si="784"/>
        <v>0</v>
      </c>
      <c r="AA440" s="3">
        <f t="shared" si="785"/>
        <v>0</v>
      </c>
    </row>
    <row r="441" spans="1:27" x14ac:dyDescent="0.25">
      <c r="A441" s="8">
        <f t="shared" si="787"/>
        <v>350</v>
      </c>
      <c r="B441" s="3" t="str">
        <f t="shared" si="786"/>
        <v xml:space="preserve">    na</v>
      </c>
      <c r="C441" s="34" t="s">
        <v>380</v>
      </c>
      <c r="E441" s="63">
        <f>'Class Expense - Elec'!$L$110+'Class Expense - PRP'!$L$110</f>
        <v>0</v>
      </c>
      <c r="F441" s="63">
        <f t="shared" si="783"/>
        <v>0</v>
      </c>
      <c r="G441" s="63">
        <f t="shared" si="783"/>
        <v>0</v>
      </c>
      <c r="H441" s="63">
        <f t="shared" si="783"/>
        <v>0</v>
      </c>
      <c r="I441" s="63">
        <f t="shared" si="783"/>
        <v>0</v>
      </c>
      <c r="J441" s="63">
        <f t="shared" si="783"/>
        <v>0</v>
      </c>
      <c r="K441" s="63">
        <f t="shared" si="783"/>
        <v>0</v>
      </c>
      <c r="L441" s="63">
        <f t="shared" si="783"/>
        <v>0</v>
      </c>
      <c r="M441" s="63">
        <f t="shared" si="783"/>
        <v>0</v>
      </c>
      <c r="N441" s="63">
        <f t="shared" si="783"/>
        <v>0</v>
      </c>
      <c r="O441" s="63">
        <f t="shared" si="783"/>
        <v>0</v>
      </c>
      <c r="P441" s="63">
        <f t="shared" si="784"/>
        <v>0</v>
      </c>
      <c r="Q441" s="63">
        <f t="shared" si="784"/>
        <v>0</v>
      </c>
      <c r="R441" s="63">
        <f t="shared" si="784"/>
        <v>0</v>
      </c>
      <c r="S441" s="63">
        <f t="shared" si="784"/>
        <v>0</v>
      </c>
      <c r="T441" s="63">
        <f t="shared" si="784"/>
        <v>0</v>
      </c>
      <c r="U441" s="63">
        <f t="shared" si="784"/>
        <v>0</v>
      </c>
      <c r="V441" s="63">
        <f t="shared" si="784"/>
        <v>0</v>
      </c>
      <c r="W441" s="63">
        <f t="shared" si="784"/>
        <v>0</v>
      </c>
      <c r="X441" s="63">
        <f t="shared" si="784"/>
        <v>0</v>
      </c>
      <c r="AA441" s="3">
        <f t="shared" si="785"/>
        <v>0</v>
      </c>
    </row>
    <row r="442" spans="1:27" x14ac:dyDescent="0.25">
      <c r="A442" s="8">
        <f t="shared" si="787"/>
        <v>351</v>
      </c>
      <c r="B442" s="3" t="str">
        <f t="shared" si="786"/>
        <v xml:space="preserve">    na</v>
      </c>
      <c r="C442" s="34" t="s">
        <v>380</v>
      </c>
      <c r="E442" s="63">
        <f>'Class Expense - Elec'!$M$110+'Class Expense - PRP'!$M$110</f>
        <v>0</v>
      </c>
      <c r="F442" s="63">
        <f t="shared" si="783"/>
        <v>0</v>
      </c>
      <c r="G442" s="63">
        <f t="shared" si="783"/>
        <v>0</v>
      </c>
      <c r="H442" s="63">
        <f t="shared" si="783"/>
        <v>0</v>
      </c>
      <c r="I442" s="63">
        <f t="shared" si="783"/>
        <v>0</v>
      </c>
      <c r="J442" s="63">
        <f t="shared" si="783"/>
        <v>0</v>
      </c>
      <c r="K442" s="63">
        <f t="shared" si="783"/>
        <v>0</v>
      </c>
      <c r="L442" s="63">
        <f t="shared" si="783"/>
        <v>0</v>
      </c>
      <c r="M442" s="63">
        <f t="shared" si="783"/>
        <v>0</v>
      </c>
      <c r="N442" s="63">
        <f t="shared" si="783"/>
        <v>0</v>
      </c>
      <c r="O442" s="63">
        <f t="shared" si="783"/>
        <v>0</v>
      </c>
      <c r="P442" s="63">
        <f t="shared" si="784"/>
        <v>0</v>
      </c>
      <c r="Q442" s="63">
        <f t="shared" si="784"/>
        <v>0</v>
      </c>
      <c r="R442" s="63">
        <f t="shared" si="784"/>
        <v>0</v>
      </c>
      <c r="S442" s="63">
        <f t="shared" si="784"/>
        <v>0</v>
      </c>
      <c r="T442" s="63">
        <f t="shared" si="784"/>
        <v>0</v>
      </c>
      <c r="U442" s="63">
        <f t="shared" si="784"/>
        <v>0</v>
      </c>
      <c r="V442" s="63">
        <f t="shared" si="784"/>
        <v>0</v>
      </c>
      <c r="W442" s="63">
        <f t="shared" si="784"/>
        <v>0</v>
      </c>
      <c r="X442" s="63">
        <f t="shared" si="784"/>
        <v>0</v>
      </c>
      <c r="AA442" s="3">
        <f t="shared" si="785"/>
        <v>0</v>
      </c>
    </row>
    <row r="443" spans="1:27" x14ac:dyDescent="0.25">
      <c r="A443" s="8">
        <f t="shared" si="787"/>
        <v>352</v>
      </c>
      <c r="B443" s="3" t="str">
        <f t="shared" si="786"/>
        <v xml:space="preserve">    na</v>
      </c>
      <c r="C443" s="34" t="s">
        <v>380</v>
      </c>
      <c r="E443" s="63">
        <f>'Class Expense - Elec'!$N$110+'Class Expense - PRP'!$N$110</f>
        <v>0</v>
      </c>
      <c r="F443" s="63">
        <f t="shared" si="783"/>
        <v>0</v>
      </c>
      <c r="G443" s="63">
        <f t="shared" si="783"/>
        <v>0</v>
      </c>
      <c r="H443" s="63">
        <f t="shared" si="783"/>
        <v>0</v>
      </c>
      <c r="I443" s="63">
        <f t="shared" si="783"/>
        <v>0</v>
      </c>
      <c r="J443" s="63">
        <f t="shared" si="783"/>
        <v>0</v>
      </c>
      <c r="K443" s="63">
        <f t="shared" si="783"/>
        <v>0</v>
      </c>
      <c r="L443" s="63">
        <f t="shared" si="783"/>
        <v>0</v>
      </c>
      <c r="M443" s="63">
        <f t="shared" si="783"/>
        <v>0</v>
      </c>
      <c r="N443" s="63">
        <f t="shared" si="783"/>
        <v>0</v>
      </c>
      <c r="O443" s="63">
        <f t="shared" si="783"/>
        <v>0</v>
      </c>
      <c r="P443" s="63">
        <f t="shared" si="784"/>
        <v>0</v>
      </c>
      <c r="Q443" s="63">
        <f t="shared" si="784"/>
        <v>0</v>
      </c>
      <c r="R443" s="63">
        <f t="shared" si="784"/>
        <v>0</v>
      </c>
      <c r="S443" s="63">
        <f t="shared" si="784"/>
        <v>0</v>
      </c>
      <c r="T443" s="63">
        <f t="shared" si="784"/>
        <v>0</v>
      </c>
      <c r="U443" s="63">
        <f t="shared" si="784"/>
        <v>0</v>
      </c>
      <c r="V443" s="63">
        <f t="shared" si="784"/>
        <v>0</v>
      </c>
      <c r="W443" s="63">
        <f t="shared" si="784"/>
        <v>0</v>
      </c>
      <c r="X443" s="63">
        <f t="shared" si="784"/>
        <v>0</v>
      </c>
      <c r="AA443" s="3">
        <f t="shared" si="785"/>
        <v>0</v>
      </c>
    </row>
    <row r="444" spans="1:27" x14ac:dyDescent="0.25">
      <c r="A444" s="8">
        <f t="shared" si="787"/>
        <v>353</v>
      </c>
      <c r="B444" s="3" t="str">
        <f t="shared" si="786"/>
        <v xml:space="preserve">    na</v>
      </c>
      <c r="C444" s="34" t="s">
        <v>380</v>
      </c>
      <c r="E444" s="69">
        <f>'Class Expense - Elec'!$O$110+'Class Expense - PRP'!$O$110</f>
        <v>0</v>
      </c>
      <c r="F444" s="69">
        <f t="shared" si="783"/>
        <v>0</v>
      </c>
      <c r="G444" s="69">
        <f t="shared" si="783"/>
        <v>0</v>
      </c>
      <c r="H444" s="69">
        <f t="shared" si="783"/>
        <v>0</v>
      </c>
      <c r="I444" s="69">
        <f t="shared" si="783"/>
        <v>0</v>
      </c>
      <c r="J444" s="69">
        <f t="shared" si="783"/>
        <v>0</v>
      </c>
      <c r="K444" s="69">
        <f t="shared" si="783"/>
        <v>0</v>
      </c>
      <c r="L444" s="69">
        <f t="shared" si="783"/>
        <v>0</v>
      </c>
      <c r="M444" s="69">
        <f t="shared" si="783"/>
        <v>0</v>
      </c>
      <c r="N444" s="69">
        <f t="shared" si="783"/>
        <v>0</v>
      </c>
      <c r="O444" s="69">
        <f t="shared" si="783"/>
        <v>0</v>
      </c>
      <c r="P444" s="69">
        <f t="shared" si="784"/>
        <v>0</v>
      </c>
      <c r="Q444" s="69">
        <f t="shared" si="784"/>
        <v>0</v>
      </c>
      <c r="R444" s="69">
        <f t="shared" si="784"/>
        <v>0</v>
      </c>
      <c r="S444" s="69">
        <f t="shared" si="784"/>
        <v>0</v>
      </c>
      <c r="T444" s="69">
        <f t="shared" si="784"/>
        <v>0</v>
      </c>
      <c r="U444" s="69">
        <f t="shared" si="784"/>
        <v>0</v>
      </c>
      <c r="V444" s="69">
        <f t="shared" si="784"/>
        <v>0</v>
      </c>
      <c r="W444" s="69">
        <f t="shared" si="784"/>
        <v>0</v>
      </c>
      <c r="X444" s="69">
        <f t="shared" si="784"/>
        <v>0</v>
      </c>
      <c r="AA444" s="3">
        <f t="shared" si="785"/>
        <v>0</v>
      </c>
    </row>
    <row r="445" spans="1:27" x14ac:dyDescent="0.25">
      <c r="A445" s="8">
        <f t="shared" si="787"/>
        <v>354</v>
      </c>
      <c r="E445" s="63">
        <f>SUM(E436:E444)</f>
        <v>1470.05</v>
      </c>
      <c r="F445" s="63">
        <f t="shared" ref="F445" si="788">SUM(F436:F444)</f>
        <v>887.74576992101947</v>
      </c>
      <c r="G445" s="63">
        <f t="shared" ref="G445" si="789">SUM(G436:G444)</f>
        <v>320.00408500478306</v>
      </c>
      <c r="H445" s="63">
        <f t="shared" ref="H445" si="790">SUM(H436:H444)</f>
        <v>242.07761627677155</v>
      </c>
      <c r="I445" s="63">
        <f t="shared" ref="I445" si="791">SUM(I436:I444)</f>
        <v>12.203250136377649</v>
      </c>
      <c r="J445" s="63">
        <f t="shared" ref="J445" si="792">SUM(J436:J444)</f>
        <v>1.5108785883134235</v>
      </c>
      <c r="K445" s="63">
        <f t="shared" ref="K445" si="793">SUM(K436:K444)</f>
        <v>0.81355000909184338</v>
      </c>
      <c r="L445" s="63">
        <f t="shared" ref="L445" si="794">SUM(L436:L444)</f>
        <v>0.11622142987026335</v>
      </c>
      <c r="M445" s="63">
        <f t="shared" ref="M445" si="795">SUM(M436:M444)</f>
        <v>1.2784357285728969</v>
      </c>
      <c r="N445" s="63">
        <f t="shared" ref="N445" si="796">SUM(N436:N444)</f>
        <v>0.11622142987026335</v>
      </c>
      <c r="O445" s="63">
        <f t="shared" ref="O445" si="797">SUM(O436:O444)</f>
        <v>0.38353071857186899</v>
      </c>
      <c r="P445" s="63">
        <f t="shared" ref="P445" si="798">SUM(P436:P444)</f>
        <v>3.8004407567576117</v>
      </c>
      <c r="Q445" s="63">
        <f t="shared" ref="Q445" si="799">SUM(Q436:Q444)</f>
        <v>0</v>
      </c>
      <c r="R445" s="63">
        <f t="shared" ref="R445" si="800">SUM(R436:R444)</f>
        <v>0</v>
      </c>
      <c r="S445" s="63">
        <f t="shared" ref="S445" si="801">SUM(S436:S444)</f>
        <v>0</v>
      </c>
      <c r="T445" s="63">
        <f t="shared" ref="T445" si="802">SUM(T436:T444)</f>
        <v>0</v>
      </c>
      <c r="U445" s="63">
        <f t="shared" ref="U445" si="803">SUM(U436:U444)</f>
        <v>0</v>
      </c>
      <c r="V445" s="63">
        <f t="shared" ref="V445" si="804">SUM(V436:V444)</f>
        <v>0</v>
      </c>
      <c r="W445" s="63">
        <f t="shared" ref="W445" si="805">SUM(W436:W444)</f>
        <v>0</v>
      </c>
      <c r="X445" s="63">
        <f t="shared" ref="X445" si="806">SUM(X436:X444)</f>
        <v>0</v>
      </c>
      <c r="AA445" s="3">
        <f t="shared" si="785"/>
        <v>0</v>
      </c>
    </row>
    <row r="447" spans="1:27" s="66" customFormat="1" x14ac:dyDescent="0.25">
      <c r="A447" s="71">
        <f>+A445+1</f>
        <v>355</v>
      </c>
      <c r="B447" s="76" t="s">
        <v>471</v>
      </c>
      <c r="E447" s="70">
        <f>E445+E433+E421+E409+E397</f>
        <v>1838033.1400000001</v>
      </c>
      <c r="F447" s="70">
        <f t="shared" ref="F447:X447" si="807">F445+F433+F421+F409+F397</f>
        <v>1109966.4263185938</v>
      </c>
      <c r="G447" s="70">
        <f t="shared" si="807"/>
        <v>400107.55632404913</v>
      </c>
      <c r="H447" s="70">
        <f t="shared" si="807"/>
        <v>302674.52206993604</v>
      </c>
      <c r="I447" s="70">
        <f t="shared" si="807"/>
        <v>15257.969569995334</v>
      </c>
      <c r="J447" s="70">
        <f t="shared" si="807"/>
        <v>1889.0819467613271</v>
      </c>
      <c r="K447" s="70">
        <f t="shared" si="807"/>
        <v>1017.1979713330222</v>
      </c>
      <c r="L447" s="70">
        <f t="shared" si="807"/>
        <v>145.31399590471747</v>
      </c>
      <c r="M447" s="70">
        <f t="shared" si="807"/>
        <v>1598.4539549518922</v>
      </c>
      <c r="N447" s="70">
        <f t="shared" si="807"/>
        <v>145.31399590471747</v>
      </c>
      <c r="O447" s="70">
        <f t="shared" si="807"/>
        <v>479.53618648556767</v>
      </c>
      <c r="P447" s="70">
        <f t="shared" si="807"/>
        <v>4751.7676660842617</v>
      </c>
      <c r="Q447" s="70">
        <f t="shared" si="807"/>
        <v>0</v>
      </c>
      <c r="R447" s="70">
        <f t="shared" si="807"/>
        <v>0</v>
      </c>
      <c r="S447" s="70">
        <f t="shared" si="807"/>
        <v>0</v>
      </c>
      <c r="T447" s="70">
        <f t="shared" si="807"/>
        <v>0</v>
      </c>
      <c r="U447" s="70">
        <f t="shared" si="807"/>
        <v>0</v>
      </c>
      <c r="V447" s="70">
        <f t="shared" si="807"/>
        <v>0</v>
      </c>
      <c r="W447" s="70">
        <f t="shared" si="807"/>
        <v>0</v>
      </c>
      <c r="X447" s="70">
        <f t="shared" si="807"/>
        <v>0</v>
      </c>
    </row>
    <row r="450" spans="1:27" x14ac:dyDescent="0.25">
      <c r="A450" s="66"/>
      <c r="B450" s="76" t="s">
        <v>478</v>
      </c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</row>
    <row r="451" spans="1:27" x14ac:dyDescent="0.25">
      <c r="B451" s="3" t="s">
        <v>466</v>
      </c>
    </row>
    <row r="452" spans="1:27" x14ac:dyDescent="0.25">
      <c r="A452" s="8">
        <f>+A447+1</f>
        <v>356</v>
      </c>
      <c r="B452" s="3" t="str">
        <f>B436</f>
        <v xml:space="preserve">    Consumer</v>
      </c>
      <c r="C452" s="34" t="s">
        <v>380</v>
      </c>
      <c r="E452" s="63">
        <f>'Class Expense - Elec'!$G$114+'Class Expense - PRP'!$G$114</f>
        <v>0</v>
      </c>
      <c r="F452" s="63">
        <f t="shared" ref="F452:O460" si="808">IFERROR($E452*VLOOKUP($C452,ALLOCATORS,F$1,FALSE),0)</f>
        <v>0</v>
      </c>
      <c r="G452" s="63">
        <f t="shared" si="808"/>
        <v>0</v>
      </c>
      <c r="H452" s="63">
        <f t="shared" si="808"/>
        <v>0</v>
      </c>
      <c r="I452" s="63">
        <f t="shared" si="808"/>
        <v>0</v>
      </c>
      <c r="J452" s="63">
        <f t="shared" si="808"/>
        <v>0</v>
      </c>
      <c r="K452" s="63">
        <f t="shared" si="808"/>
        <v>0</v>
      </c>
      <c r="L452" s="63">
        <f t="shared" si="808"/>
        <v>0</v>
      </c>
      <c r="M452" s="63">
        <f t="shared" si="808"/>
        <v>0</v>
      </c>
      <c r="N452" s="63">
        <f t="shared" si="808"/>
        <v>0</v>
      </c>
      <c r="O452" s="63">
        <f t="shared" si="808"/>
        <v>0</v>
      </c>
      <c r="P452" s="63">
        <f t="shared" ref="P452:X460" si="809">IFERROR($E452*VLOOKUP($C452,ALLOCATORS,P$1,FALSE),0)</f>
        <v>0</v>
      </c>
      <c r="Q452" s="63">
        <f t="shared" si="809"/>
        <v>0</v>
      </c>
      <c r="R452" s="63">
        <f t="shared" si="809"/>
        <v>0</v>
      </c>
      <c r="S452" s="63">
        <f t="shared" si="809"/>
        <v>0</v>
      </c>
      <c r="T452" s="63">
        <f t="shared" si="809"/>
        <v>0</v>
      </c>
      <c r="U452" s="63">
        <f t="shared" si="809"/>
        <v>0</v>
      </c>
      <c r="V452" s="63">
        <f t="shared" si="809"/>
        <v>0</v>
      </c>
      <c r="W452" s="63">
        <f t="shared" si="809"/>
        <v>0</v>
      </c>
      <c r="X452" s="63">
        <f t="shared" si="809"/>
        <v>0</v>
      </c>
      <c r="AA452" s="3">
        <f t="shared" ref="AA452:AA461" si="810">IF(ROUND(SUM(F452:X452)-E452,0)=0,0,1)</f>
        <v>0</v>
      </c>
    </row>
    <row r="453" spans="1:27" x14ac:dyDescent="0.25">
      <c r="A453" s="8">
        <f>+A452+1</f>
        <v>357</v>
      </c>
      <c r="B453" s="3" t="str">
        <f t="shared" ref="B453:B460" si="811">B437</f>
        <v xml:space="preserve">    Demand</v>
      </c>
      <c r="C453" s="34" t="s">
        <v>380</v>
      </c>
      <c r="E453" s="63">
        <f>'Class Expense - Elec'!$H$114+'Class Expense - PRP'!$H$114</f>
        <v>0</v>
      </c>
      <c r="F453" s="63">
        <f t="shared" si="808"/>
        <v>0</v>
      </c>
      <c r="G453" s="63">
        <f t="shared" si="808"/>
        <v>0</v>
      </c>
      <c r="H453" s="63">
        <f t="shared" si="808"/>
        <v>0</v>
      </c>
      <c r="I453" s="63">
        <f t="shared" si="808"/>
        <v>0</v>
      </c>
      <c r="J453" s="63">
        <f t="shared" si="808"/>
        <v>0</v>
      </c>
      <c r="K453" s="63">
        <f t="shared" si="808"/>
        <v>0</v>
      </c>
      <c r="L453" s="63">
        <f t="shared" si="808"/>
        <v>0</v>
      </c>
      <c r="M453" s="63">
        <f t="shared" si="808"/>
        <v>0</v>
      </c>
      <c r="N453" s="63">
        <f t="shared" si="808"/>
        <v>0</v>
      </c>
      <c r="O453" s="63">
        <f t="shared" si="808"/>
        <v>0</v>
      </c>
      <c r="P453" s="63">
        <f t="shared" si="809"/>
        <v>0</v>
      </c>
      <c r="Q453" s="63">
        <f t="shared" si="809"/>
        <v>0</v>
      </c>
      <c r="R453" s="63">
        <f t="shared" si="809"/>
        <v>0</v>
      </c>
      <c r="S453" s="63">
        <f t="shared" si="809"/>
        <v>0</v>
      </c>
      <c r="T453" s="63">
        <f t="shared" si="809"/>
        <v>0</v>
      </c>
      <c r="U453" s="63">
        <f t="shared" si="809"/>
        <v>0</v>
      </c>
      <c r="V453" s="63">
        <f t="shared" si="809"/>
        <v>0</v>
      </c>
      <c r="W453" s="63">
        <f t="shared" si="809"/>
        <v>0</v>
      </c>
      <c r="X453" s="63">
        <f t="shared" si="809"/>
        <v>0</v>
      </c>
      <c r="AA453" s="3">
        <f t="shared" si="810"/>
        <v>0</v>
      </c>
    </row>
    <row r="454" spans="1:27" x14ac:dyDescent="0.25">
      <c r="A454" s="8">
        <f t="shared" ref="A454:A461" si="812">+A453+1</f>
        <v>358</v>
      </c>
      <c r="B454" s="3" t="str">
        <f t="shared" si="811"/>
        <v xml:space="preserve">    Energy</v>
      </c>
      <c r="C454" s="34" t="s">
        <v>380</v>
      </c>
      <c r="E454" s="63">
        <f>'Class Expense - Elec'!$I$114+'Class Expense - PRP'!$I$114</f>
        <v>0</v>
      </c>
      <c r="F454" s="63">
        <f t="shared" si="808"/>
        <v>0</v>
      </c>
      <c r="G454" s="63">
        <f t="shared" si="808"/>
        <v>0</v>
      </c>
      <c r="H454" s="63">
        <f t="shared" si="808"/>
        <v>0</v>
      </c>
      <c r="I454" s="63">
        <f t="shared" si="808"/>
        <v>0</v>
      </c>
      <c r="J454" s="63">
        <f t="shared" si="808"/>
        <v>0</v>
      </c>
      <c r="K454" s="63">
        <f t="shared" si="808"/>
        <v>0</v>
      </c>
      <c r="L454" s="63">
        <f t="shared" si="808"/>
        <v>0</v>
      </c>
      <c r="M454" s="63">
        <f t="shared" si="808"/>
        <v>0</v>
      </c>
      <c r="N454" s="63">
        <f t="shared" si="808"/>
        <v>0</v>
      </c>
      <c r="O454" s="63">
        <f t="shared" si="808"/>
        <v>0</v>
      </c>
      <c r="P454" s="63">
        <f t="shared" si="809"/>
        <v>0</v>
      </c>
      <c r="Q454" s="63">
        <f t="shared" si="809"/>
        <v>0</v>
      </c>
      <c r="R454" s="63">
        <f t="shared" si="809"/>
        <v>0</v>
      </c>
      <c r="S454" s="63">
        <f t="shared" si="809"/>
        <v>0</v>
      </c>
      <c r="T454" s="63">
        <f t="shared" si="809"/>
        <v>0</v>
      </c>
      <c r="U454" s="63">
        <f t="shared" si="809"/>
        <v>0</v>
      </c>
      <c r="V454" s="63">
        <f t="shared" si="809"/>
        <v>0</v>
      </c>
      <c r="W454" s="63">
        <f t="shared" si="809"/>
        <v>0</v>
      </c>
      <c r="X454" s="63">
        <f t="shared" si="809"/>
        <v>0</v>
      </c>
      <c r="AA454" s="3">
        <f t="shared" si="810"/>
        <v>0</v>
      </c>
    </row>
    <row r="455" spans="1:27" x14ac:dyDescent="0.25">
      <c r="A455" s="8">
        <f t="shared" si="812"/>
        <v>359</v>
      </c>
      <c r="B455" s="3" t="str">
        <f t="shared" si="811"/>
        <v xml:space="preserve">    Revenue</v>
      </c>
      <c r="C455" s="34" t="s">
        <v>380</v>
      </c>
      <c r="E455" s="63">
        <f>'Class Expense - Elec'!$J$114+'Class Expense - PRP'!$J$114</f>
        <v>0</v>
      </c>
      <c r="F455" s="63">
        <f t="shared" si="808"/>
        <v>0</v>
      </c>
      <c r="G455" s="63">
        <f t="shared" si="808"/>
        <v>0</v>
      </c>
      <c r="H455" s="63">
        <f t="shared" si="808"/>
        <v>0</v>
      </c>
      <c r="I455" s="63">
        <f t="shared" si="808"/>
        <v>0</v>
      </c>
      <c r="J455" s="63">
        <f t="shared" si="808"/>
        <v>0</v>
      </c>
      <c r="K455" s="63">
        <f t="shared" si="808"/>
        <v>0</v>
      </c>
      <c r="L455" s="63">
        <f t="shared" si="808"/>
        <v>0</v>
      </c>
      <c r="M455" s="63">
        <f t="shared" si="808"/>
        <v>0</v>
      </c>
      <c r="N455" s="63">
        <f t="shared" si="808"/>
        <v>0</v>
      </c>
      <c r="O455" s="63">
        <f t="shared" si="808"/>
        <v>0</v>
      </c>
      <c r="P455" s="63">
        <f t="shared" si="809"/>
        <v>0</v>
      </c>
      <c r="Q455" s="63">
        <f t="shared" si="809"/>
        <v>0</v>
      </c>
      <c r="R455" s="63">
        <f t="shared" si="809"/>
        <v>0</v>
      </c>
      <c r="S455" s="63">
        <f t="shared" si="809"/>
        <v>0</v>
      </c>
      <c r="T455" s="63">
        <f t="shared" si="809"/>
        <v>0</v>
      </c>
      <c r="U455" s="63">
        <f t="shared" si="809"/>
        <v>0</v>
      </c>
      <c r="V455" s="63">
        <f t="shared" si="809"/>
        <v>0</v>
      </c>
      <c r="W455" s="63">
        <f t="shared" si="809"/>
        <v>0</v>
      </c>
      <c r="X455" s="63">
        <f t="shared" si="809"/>
        <v>0</v>
      </c>
      <c r="AA455" s="3">
        <f t="shared" si="810"/>
        <v>0</v>
      </c>
    </row>
    <row r="456" spans="1:27" x14ac:dyDescent="0.25">
      <c r="A456" s="8">
        <f t="shared" si="812"/>
        <v>360</v>
      </c>
      <c r="B456" s="3" t="str">
        <f t="shared" si="811"/>
        <v xml:space="preserve">    Lights</v>
      </c>
      <c r="C456" s="34" t="s">
        <v>380</v>
      </c>
      <c r="E456" s="63">
        <f>'Class Expense - Elec'!$K$114+'Class Expense - PRP'!$K$114</f>
        <v>0</v>
      </c>
      <c r="F456" s="63">
        <f t="shared" si="808"/>
        <v>0</v>
      </c>
      <c r="G456" s="63">
        <f t="shared" si="808"/>
        <v>0</v>
      </c>
      <c r="H456" s="63">
        <f t="shared" si="808"/>
        <v>0</v>
      </c>
      <c r="I456" s="63">
        <f t="shared" si="808"/>
        <v>0</v>
      </c>
      <c r="J456" s="63">
        <f t="shared" si="808"/>
        <v>0</v>
      </c>
      <c r="K456" s="63">
        <f t="shared" si="808"/>
        <v>0</v>
      </c>
      <c r="L456" s="63">
        <f t="shared" si="808"/>
        <v>0</v>
      </c>
      <c r="M456" s="63">
        <f t="shared" si="808"/>
        <v>0</v>
      </c>
      <c r="N456" s="63">
        <f t="shared" si="808"/>
        <v>0</v>
      </c>
      <c r="O456" s="63">
        <f t="shared" si="808"/>
        <v>0</v>
      </c>
      <c r="P456" s="63">
        <f t="shared" si="809"/>
        <v>0</v>
      </c>
      <c r="Q456" s="63">
        <f t="shared" si="809"/>
        <v>0</v>
      </c>
      <c r="R456" s="63">
        <f t="shared" si="809"/>
        <v>0</v>
      </c>
      <c r="S456" s="63">
        <f t="shared" si="809"/>
        <v>0</v>
      </c>
      <c r="T456" s="63">
        <f t="shared" si="809"/>
        <v>0</v>
      </c>
      <c r="U456" s="63">
        <f t="shared" si="809"/>
        <v>0</v>
      </c>
      <c r="V456" s="63">
        <f t="shared" si="809"/>
        <v>0</v>
      </c>
      <c r="W456" s="63">
        <f t="shared" si="809"/>
        <v>0</v>
      </c>
      <c r="X456" s="63">
        <f t="shared" si="809"/>
        <v>0</v>
      </c>
      <c r="AA456" s="3">
        <f t="shared" si="810"/>
        <v>0</v>
      </c>
    </row>
    <row r="457" spans="1:27" x14ac:dyDescent="0.25">
      <c r="A457" s="8">
        <f t="shared" si="812"/>
        <v>361</v>
      </c>
      <c r="B457" s="3" t="str">
        <f t="shared" si="811"/>
        <v xml:space="preserve">    na</v>
      </c>
      <c r="C457" s="34" t="s">
        <v>380</v>
      </c>
      <c r="E457" s="63">
        <f>'Class Expense - Elec'!$L$114+'Class Expense - PRP'!$L$114</f>
        <v>0</v>
      </c>
      <c r="F457" s="63">
        <f t="shared" si="808"/>
        <v>0</v>
      </c>
      <c r="G457" s="63">
        <f t="shared" si="808"/>
        <v>0</v>
      </c>
      <c r="H457" s="63">
        <f t="shared" si="808"/>
        <v>0</v>
      </c>
      <c r="I457" s="63">
        <f t="shared" si="808"/>
        <v>0</v>
      </c>
      <c r="J457" s="63">
        <f t="shared" si="808"/>
        <v>0</v>
      </c>
      <c r="K457" s="63">
        <f t="shared" si="808"/>
        <v>0</v>
      </c>
      <c r="L457" s="63">
        <f t="shared" si="808"/>
        <v>0</v>
      </c>
      <c r="M457" s="63">
        <f t="shared" si="808"/>
        <v>0</v>
      </c>
      <c r="N457" s="63">
        <f t="shared" si="808"/>
        <v>0</v>
      </c>
      <c r="O457" s="63">
        <f t="shared" si="808"/>
        <v>0</v>
      </c>
      <c r="P457" s="63">
        <f t="shared" si="809"/>
        <v>0</v>
      </c>
      <c r="Q457" s="63">
        <f t="shared" si="809"/>
        <v>0</v>
      </c>
      <c r="R457" s="63">
        <f t="shared" si="809"/>
        <v>0</v>
      </c>
      <c r="S457" s="63">
        <f t="shared" si="809"/>
        <v>0</v>
      </c>
      <c r="T457" s="63">
        <f t="shared" si="809"/>
        <v>0</v>
      </c>
      <c r="U457" s="63">
        <f t="shared" si="809"/>
        <v>0</v>
      </c>
      <c r="V457" s="63">
        <f t="shared" si="809"/>
        <v>0</v>
      </c>
      <c r="W457" s="63">
        <f t="shared" si="809"/>
        <v>0</v>
      </c>
      <c r="X457" s="63">
        <f t="shared" si="809"/>
        <v>0</v>
      </c>
      <c r="AA457" s="3">
        <f t="shared" si="810"/>
        <v>0</v>
      </c>
    </row>
    <row r="458" spans="1:27" x14ac:dyDescent="0.25">
      <c r="A458" s="8">
        <f t="shared" si="812"/>
        <v>362</v>
      </c>
      <c r="B458" s="3" t="str">
        <f t="shared" si="811"/>
        <v xml:space="preserve">    na</v>
      </c>
      <c r="C458" s="34" t="s">
        <v>380</v>
      </c>
      <c r="E458" s="63">
        <f>'Class Expense - Elec'!$M$114+'Class Expense - PRP'!$M$114</f>
        <v>0</v>
      </c>
      <c r="F458" s="63">
        <f t="shared" si="808"/>
        <v>0</v>
      </c>
      <c r="G458" s="63">
        <f t="shared" si="808"/>
        <v>0</v>
      </c>
      <c r="H458" s="63">
        <f t="shared" si="808"/>
        <v>0</v>
      </c>
      <c r="I458" s="63">
        <f t="shared" si="808"/>
        <v>0</v>
      </c>
      <c r="J458" s="63">
        <f t="shared" si="808"/>
        <v>0</v>
      </c>
      <c r="K458" s="63">
        <f t="shared" si="808"/>
        <v>0</v>
      </c>
      <c r="L458" s="63">
        <f t="shared" si="808"/>
        <v>0</v>
      </c>
      <c r="M458" s="63">
        <f t="shared" si="808"/>
        <v>0</v>
      </c>
      <c r="N458" s="63">
        <f t="shared" si="808"/>
        <v>0</v>
      </c>
      <c r="O458" s="63">
        <f t="shared" si="808"/>
        <v>0</v>
      </c>
      <c r="P458" s="63">
        <f t="shared" si="809"/>
        <v>0</v>
      </c>
      <c r="Q458" s="63">
        <f t="shared" si="809"/>
        <v>0</v>
      </c>
      <c r="R458" s="63">
        <f t="shared" si="809"/>
        <v>0</v>
      </c>
      <c r="S458" s="63">
        <f t="shared" si="809"/>
        <v>0</v>
      </c>
      <c r="T458" s="63">
        <f t="shared" si="809"/>
        <v>0</v>
      </c>
      <c r="U458" s="63">
        <f t="shared" si="809"/>
        <v>0</v>
      </c>
      <c r="V458" s="63">
        <f t="shared" si="809"/>
        <v>0</v>
      </c>
      <c r="W458" s="63">
        <f t="shared" si="809"/>
        <v>0</v>
      </c>
      <c r="X458" s="63">
        <f t="shared" si="809"/>
        <v>0</v>
      </c>
      <c r="AA458" s="3">
        <f t="shared" si="810"/>
        <v>0</v>
      </c>
    </row>
    <row r="459" spans="1:27" x14ac:dyDescent="0.25">
      <c r="A459" s="8">
        <f t="shared" si="812"/>
        <v>363</v>
      </c>
      <c r="B459" s="3" t="str">
        <f t="shared" si="811"/>
        <v xml:space="preserve">    na</v>
      </c>
      <c r="C459" s="34" t="s">
        <v>380</v>
      </c>
      <c r="E459" s="63">
        <f>'Class Expense - Elec'!$N$114+'Class Expense - PRP'!$N$114</f>
        <v>0</v>
      </c>
      <c r="F459" s="63">
        <f t="shared" si="808"/>
        <v>0</v>
      </c>
      <c r="G459" s="63">
        <f t="shared" si="808"/>
        <v>0</v>
      </c>
      <c r="H459" s="63">
        <f t="shared" si="808"/>
        <v>0</v>
      </c>
      <c r="I459" s="63">
        <f t="shared" si="808"/>
        <v>0</v>
      </c>
      <c r="J459" s="63">
        <f t="shared" si="808"/>
        <v>0</v>
      </c>
      <c r="K459" s="63">
        <f t="shared" si="808"/>
        <v>0</v>
      </c>
      <c r="L459" s="63">
        <f t="shared" si="808"/>
        <v>0</v>
      </c>
      <c r="M459" s="63">
        <f t="shared" si="808"/>
        <v>0</v>
      </c>
      <c r="N459" s="63">
        <f t="shared" si="808"/>
        <v>0</v>
      </c>
      <c r="O459" s="63">
        <f t="shared" si="808"/>
        <v>0</v>
      </c>
      <c r="P459" s="63">
        <f t="shared" si="809"/>
        <v>0</v>
      </c>
      <c r="Q459" s="63">
        <f t="shared" si="809"/>
        <v>0</v>
      </c>
      <c r="R459" s="63">
        <f t="shared" si="809"/>
        <v>0</v>
      </c>
      <c r="S459" s="63">
        <f t="shared" si="809"/>
        <v>0</v>
      </c>
      <c r="T459" s="63">
        <f t="shared" si="809"/>
        <v>0</v>
      </c>
      <c r="U459" s="63">
        <f t="shared" si="809"/>
        <v>0</v>
      </c>
      <c r="V459" s="63">
        <f t="shared" si="809"/>
        <v>0</v>
      </c>
      <c r="W459" s="63">
        <f t="shared" si="809"/>
        <v>0</v>
      </c>
      <c r="X459" s="63">
        <f t="shared" si="809"/>
        <v>0</v>
      </c>
      <c r="AA459" s="3">
        <f t="shared" si="810"/>
        <v>0</v>
      </c>
    </row>
    <row r="460" spans="1:27" x14ac:dyDescent="0.25">
      <c r="A460" s="8">
        <f t="shared" si="812"/>
        <v>364</v>
      </c>
      <c r="B460" s="3" t="str">
        <f t="shared" si="811"/>
        <v xml:space="preserve">    na</v>
      </c>
      <c r="C460" s="34" t="s">
        <v>380</v>
      </c>
      <c r="E460" s="69">
        <f>'Class Expense - Elec'!$O$114+'Class Expense - PRP'!$O$114</f>
        <v>0</v>
      </c>
      <c r="F460" s="69">
        <f t="shared" si="808"/>
        <v>0</v>
      </c>
      <c r="G460" s="69">
        <f t="shared" si="808"/>
        <v>0</v>
      </c>
      <c r="H460" s="69">
        <f t="shared" si="808"/>
        <v>0</v>
      </c>
      <c r="I460" s="69">
        <f t="shared" si="808"/>
        <v>0</v>
      </c>
      <c r="J460" s="69">
        <f t="shared" si="808"/>
        <v>0</v>
      </c>
      <c r="K460" s="69">
        <f t="shared" si="808"/>
        <v>0</v>
      </c>
      <c r="L460" s="69">
        <f t="shared" si="808"/>
        <v>0</v>
      </c>
      <c r="M460" s="69">
        <f t="shared" si="808"/>
        <v>0</v>
      </c>
      <c r="N460" s="69">
        <f t="shared" si="808"/>
        <v>0</v>
      </c>
      <c r="O460" s="69">
        <f t="shared" si="808"/>
        <v>0</v>
      </c>
      <c r="P460" s="69">
        <f t="shared" si="809"/>
        <v>0</v>
      </c>
      <c r="Q460" s="69">
        <f t="shared" si="809"/>
        <v>0</v>
      </c>
      <c r="R460" s="69">
        <f t="shared" si="809"/>
        <v>0</v>
      </c>
      <c r="S460" s="69">
        <f t="shared" si="809"/>
        <v>0</v>
      </c>
      <c r="T460" s="69">
        <f t="shared" si="809"/>
        <v>0</v>
      </c>
      <c r="U460" s="69">
        <f t="shared" si="809"/>
        <v>0</v>
      </c>
      <c r="V460" s="69">
        <f t="shared" si="809"/>
        <v>0</v>
      </c>
      <c r="W460" s="69">
        <f t="shared" si="809"/>
        <v>0</v>
      </c>
      <c r="X460" s="69">
        <f t="shared" si="809"/>
        <v>0</v>
      </c>
      <c r="AA460" s="3">
        <f t="shared" si="810"/>
        <v>0</v>
      </c>
    </row>
    <row r="461" spans="1:27" x14ac:dyDescent="0.25">
      <c r="A461" s="8">
        <f t="shared" si="812"/>
        <v>365</v>
      </c>
      <c r="E461" s="63">
        <f>SUM(E452:E460)</f>
        <v>0</v>
      </c>
      <c r="F461" s="63">
        <f t="shared" ref="F461" si="813">SUM(F452:F460)</f>
        <v>0</v>
      </c>
      <c r="G461" s="63">
        <f t="shared" ref="G461" si="814">SUM(G452:G460)</f>
        <v>0</v>
      </c>
      <c r="H461" s="63">
        <f t="shared" ref="H461" si="815">SUM(H452:H460)</f>
        <v>0</v>
      </c>
      <c r="I461" s="63">
        <f t="shared" ref="I461" si="816">SUM(I452:I460)</f>
        <v>0</v>
      </c>
      <c r="J461" s="63">
        <f t="shared" ref="J461" si="817">SUM(J452:J460)</f>
        <v>0</v>
      </c>
      <c r="K461" s="63">
        <f t="shared" ref="K461" si="818">SUM(K452:K460)</f>
        <v>0</v>
      </c>
      <c r="L461" s="63">
        <f t="shared" ref="L461" si="819">SUM(L452:L460)</f>
        <v>0</v>
      </c>
      <c r="M461" s="63">
        <f t="shared" ref="M461" si="820">SUM(M452:M460)</f>
        <v>0</v>
      </c>
      <c r="N461" s="63">
        <f t="shared" ref="N461" si="821">SUM(N452:N460)</f>
        <v>0</v>
      </c>
      <c r="O461" s="63">
        <f t="shared" ref="O461" si="822">SUM(O452:O460)</f>
        <v>0</v>
      </c>
      <c r="P461" s="63">
        <f t="shared" ref="P461" si="823">SUM(P452:P460)</f>
        <v>0</v>
      </c>
      <c r="Q461" s="63">
        <f t="shared" ref="Q461" si="824">SUM(Q452:Q460)</f>
        <v>0</v>
      </c>
      <c r="R461" s="63">
        <f t="shared" ref="R461" si="825">SUM(R452:R460)</f>
        <v>0</v>
      </c>
      <c r="S461" s="63">
        <f t="shared" ref="S461" si="826">SUM(S452:S460)</f>
        <v>0</v>
      </c>
      <c r="T461" s="63">
        <f t="shared" ref="T461" si="827">SUM(T452:T460)</f>
        <v>0</v>
      </c>
      <c r="U461" s="63">
        <f t="shared" ref="U461" si="828">SUM(U452:U460)</f>
        <v>0</v>
      </c>
      <c r="V461" s="63">
        <f t="shared" ref="V461" si="829">SUM(V452:V460)</f>
        <v>0</v>
      </c>
      <c r="W461" s="63">
        <f t="shared" ref="W461" si="830">SUM(W452:W460)</f>
        <v>0</v>
      </c>
      <c r="X461" s="63">
        <f t="shared" ref="X461" si="831">SUM(X452:X460)</f>
        <v>0</v>
      </c>
      <c r="AA461" s="3">
        <f t="shared" si="810"/>
        <v>0</v>
      </c>
    </row>
    <row r="463" spans="1:27" x14ac:dyDescent="0.25">
      <c r="B463" s="3" t="s">
        <v>467</v>
      </c>
    </row>
    <row r="464" spans="1:27" x14ac:dyDescent="0.25">
      <c r="A464" s="8">
        <f>A461+1</f>
        <v>366</v>
      </c>
      <c r="B464" s="3" t="str">
        <f>B452</f>
        <v xml:space="preserve">    Consumer</v>
      </c>
      <c r="C464" s="34" t="s">
        <v>380</v>
      </c>
      <c r="E464" s="63">
        <f>'Class Expense - Elec'!$G$115+'Class Expense - PRP'!$G$115</f>
        <v>0</v>
      </c>
      <c r="F464" s="63">
        <f t="shared" ref="F464:O472" si="832">IFERROR($E464*VLOOKUP($C464,ALLOCATORS,F$1,FALSE),0)</f>
        <v>0</v>
      </c>
      <c r="G464" s="63">
        <f t="shared" si="832"/>
        <v>0</v>
      </c>
      <c r="H464" s="63">
        <f t="shared" si="832"/>
        <v>0</v>
      </c>
      <c r="I464" s="63">
        <f t="shared" si="832"/>
        <v>0</v>
      </c>
      <c r="J464" s="63">
        <f t="shared" si="832"/>
        <v>0</v>
      </c>
      <c r="K464" s="63">
        <f t="shared" si="832"/>
        <v>0</v>
      </c>
      <c r="L464" s="63">
        <f t="shared" si="832"/>
        <v>0</v>
      </c>
      <c r="M464" s="63">
        <f t="shared" si="832"/>
        <v>0</v>
      </c>
      <c r="N464" s="63">
        <f t="shared" si="832"/>
        <v>0</v>
      </c>
      <c r="O464" s="63">
        <f t="shared" si="832"/>
        <v>0</v>
      </c>
      <c r="P464" s="63">
        <f t="shared" ref="P464:X472" si="833">IFERROR($E464*VLOOKUP($C464,ALLOCATORS,P$1,FALSE),0)</f>
        <v>0</v>
      </c>
      <c r="Q464" s="63">
        <f t="shared" si="833"/>
        <v>0</v>
      </c>
      <c r="R464" s="63">
        <f t="shared" si="833"/>
        <v>0</v>
      </c>
      <c r="S464" s="63">
        <f t="shared" si="833"/>
        <v>0</v>
      </c>
      <c r="T464" s="63">
        <f t="shared" si="833"/>
        <v>0</v>
      </c>
      <c r="U464" s="63">
        <f t="shared" si="833"/>
        <v>0</v>
      </c>
      <c r="V464" s="63">
        <f t="shared" si="833"/>
        <v>0</v>
      </c>
      <c r="W464" s="63">
        <f t="shared" si="833"/>
        <v>0</v>
      </c>
      <c r="X464" s="63">
        <f t="shared" si="833"/>
        <v>0</v>
      </c>
      <c r="AA464" s="3">
        <f t="shared" ref="AA464:AA473" si="834">IF(ROUND(SUM(F464:X464)-E464,0)=0,0,1)</f>
        <v>0</v>
      </c>
    </row>
    <row r="465" spans="1:27" x14ac:dyDescent="0.25">
      <c r="A465" s="8">
        <f>+A464+1</f>
        <v>367</v>
      </c>
      <c r="B465" s="3" t="str">
        <f t="shared" ref="B465:B472" si="835">B453</f>
        <v xml:space="preserve">    Demand</v>
      </c>
      <c r="C465" s="34" t="s">
        <v>380</v>
      </c>
      <c r="E465" s="63">
        <f>'Class Expense - Elec'!$H$115+'Class Expense - PRP'!$H$115</f>
        <v>0</v>
      </c>
      <c r="F465" s="63">
        <f t="shared" si="832"/>
        <v>0</v>
      </c>
      <c r="G465" s="63">
        <f t="shared" si="832"/>
        <v>0</v>
      </c>
      <c r="H465" s="63">
        <f t="shared" si="832"/>
        <v>0</v>
      </c>
      <c r="I465" s="63">
        <f t="shared" si="832"/>
        <v>0</v>
      </c>
      <c r="J465" s="63">
        <f t="shared" si="832"/>
        <v>0</v>
      </c>
      <c r="K465" s="63">
        <f t="shared" si="832"/>
        <v>0</v>
      </c>
      <c r="L465" s="63">
        <f t="shared" si="832"/>
        <v>0</v>
      </c>
      <c r="M465" s="63">
        <f t="shared" si="832"/>
        <v>0</v>
      </c>
      <c r="N465" s="63">
        <f t="shared" si="832"/>
        <v>0</v>
      </c>
      <c r="O465" s="63">
        <f t="shared" si="832"/>
        <v>0</v>
      </c>
      <c r="P465" s="63">
        <f t="shared" si="833"/>
        <v>0</v>
      </c>
      <c r="Q465" s="63">
        <f t="shared" si="833"/>
        <v>0</v>
      </c>
      <c r="R465" s="63">
        <f t="shared" si="833"/>
        <v>0</v>
      </c>
      <c r="S465" s="63">
        <f t="shared" si="833"/>
        <v>0</v>
      </c>
      <c r="T465" s="63">
        <f t="shared" si="833"/>
        <v>0</v>
      </c>
      <c r="U465" s="63">
        <f t="shared" si="833"/>
        <v>0</v>
      </c>
      <c r="V465" s="63">
        <f t="shared" si="833"/>
        <v>0</v>
      </c>
      <c r="W465" s="63">
        <f t="shared" si="833"/>
        <v>0</v>
      </c>
      <c r="X465" s="63">
        <f t="shared" si="833"/>
        <v>0</v>
      </c>
      <c r="AA465" s="3">
        <f t="shared" si="834"/>
        <v>0</v>
      </c>
    </row>
    <row r="466" spans="1:27" x14ac:dyDescent="0.25">
      <c r="A466" s="8">
        <f t="shared" ref="A466:A473" si="836">+A465+1</f>
        <v>368</v>
      </c>
      <c r="B466" s="3" t="str">
        <f t="shared" si="835"/>
        <v xml:space="preserve">    Energy</v>
      </c>
      <c r="C466" s="34" t="s">
        <v>380</v>
      </c>
      <c r="E466" s="63">
        <f>'Class Expense - Elec'!$I$115+'Class Expense - PRP'!$I$115</f>
        <v>0</v>
      </c>
      <c r="F466" s="63">
        <f t="shared" si="832"/>
        <v>0</v>
      </c>
      <c r="G466" s="63">
        <f t="shared" si="832"/>
        <v>0</v>
      </c>
      <c r="H466" s="63">
        <f t="shared" si="832"/>
        <v>0</v>
      </c>
      <c r="I466" s="63">
        <f t="shared" si="832"/>
        <v>0</v>
      </c>
      <c r="J466" s="63">
        <f t="shared" si="832"/>
        <v>0</v>
      </c>
      <c r="K466" s="63">
        <f t="shared" si="832"/>
        <v>0</v>
      </c>
      <c r="L466" s="63">
        <f t="shared" si="832"/>
        <v>0</v>
      </c>
      <c r="M466" s="63">
        <f t="shared" si="832"/>
        <v>0</v>
      </c>
      <c r="N466" s="63">
        <f t="shared" si="832"/>
        <v>0</v>
      </c>
      <c r="O466" s="63">
        <f t="shared" si="832"/>
        <v>0</v>
      </c>
      <c r="P466" s="63">
        <f t="shared" si="833"/>
        <v>0</v>
      </c>
      <c r="Q466" s="63">
        <f t="shared" si="833"/>
        <v>0</v>
      </c>
      <c r="R466" s="63">
        <f t="shared" si="833"/>
        <v>0</v>
      </c>
      <c r="S466" s="63">
        <f t="shared" si="833"/>
        <v>0</v>
      </c>
      <c r="T466" s="63">
        <f t="shared" si="833"/>
        <v>0</v>
      </c>
      <c r="U466" s="63">
        <f t="shared" si="833"/>
        <v>0</v>
      </c>
      <c r="V466" s="63">
        <f t="shared" si="833"/>
        <v>0</v>
      </c>
      <c r="W466" s="63">
        <f t="shared" si="833"/>
        <v>0</v>
      </c>
      <c r="X466" s="63">
        <f t="shared" si="833"/>
        <v>0</v>
      </c>
      <c r="AA466" s="3">
        <f t="shared" si="834"/>
        <v>0</v>
      </c>
    </row>
    <row r="467" spans="1:27" x14ac:dyDescent="0.25">
      <c r="A467" s="8">
        <f t="shared" si="836"/>
        <v>369</v>
      </c>
      <c r="B467" s="3" t="str">
        <f t="shared" si="835"/>
        <v xml:space="preserve">    Revenue</v>
      </c>
      <c r="C467" s="34" t="s">
        <v>380</v>
      </c>
      <c r="E467" s="63">
        <f>'Class Expense - Elec'!$J$115+'Class Expense - PRP'!$J$115</f>
        <v>0</v>
      </c>
      <c r="F467" s="63">
        <f t="shared" si="832"/>
        <v>0</v>
      </c>
      <c r="G467" s="63">
        <f t="shared" si="832"/>
        <v>0</v>
      </c>
      <c r="H467" s="63">
        <f t="shared" si="832"/>
        <v>0</v>
      </c>
      <c r="I467" s="63">
        <f t="shared" si="832"/>
        <v>0</v>
      </c>
      <c r="J467" s="63">
        <f t="shared" si="832"/>
        <v>0</v>
      </c>
      <c r="K467" s="63">
        <f t="shared" si="832"/>
        <v>0</v>
      </c>
      <c r="L467" s="63">
        <f t="shared" si="832"/>
        <v>0</v>
      </c>
      <c r="M467" s="63">
        <f t="shared" si="832"/>
        <v>0</v>
      </c>
      <c r="N467" s="63">
        <f t="shared" si="832"/>
        <v>0</v>
      </c>
      <c r="O467" s="63">
        <f t="shared" si="832"/>
        <v>0</v>
      </c>
      <c r="P467" s="63">
        <f t="shared" si="833"/>
        <v>0</v>
      </c>
      <c r="Q467" s="63">
        <f t="shared" si="833"/>
        <v>0</v>
      </c>
      <c r="R467" s="63">
        <f t="shared" si="833"/>
        <v>0</v>
      </c>
      <c r="S467" s="63">
        <f t="shared" si="833"/>
        <v>0</v>
      </c>
      <c r="T467" s="63">
        <f t="shared" si="833"/>
        <v>0</v>
      </c>
      <c r="U467" s="63">
        <f t="shared" si="833"/>
        <v>0</v>
      </c>
      <c r="V467" s="63">
        <f t="shared" si="833"/>
        <v>0</v>
      </c>
      <c r="W467" s="63">
        <f t="shared" si="833"/>
        <v>0</v>
      </c>
      <c r="X467" s="63">
        <f t="shared" si="833"/>
        <v>0</v>
      </c>
      <c r="AA467" s="3">
        <f t="shared" si="834"/>
        <v>0</v>
      </c>
    </row>
    <row r="468" spans="1:27" x14ac:dyDescent="0.25">
      <c r="A468" s="8">
        <f t="shared" si="836"/>
        <v>370</v>
      </c>
      <c r="B468" s="3" t="str">
        <f t="shared" si="835"/>
        <v xml:space="preserve">    Lights</v>
      </c>
      <c r="C468" s="34" t="s">
        <v>380</v>
      </c>
      <c r="E468" s="63">
        <f>'Class Expense - Elec'!$K$115+'Class Expense - PRP'!$K$115</f>
        <v>0</v>
      </c>
      <c r="F468" s="63">
        <f t="shared" si="832"/>
        <v>0</v>
      </c>
      <c r="G468" s="63">
        <f t="shared" si="832"/>
        <v>0</v>
      </c>
      <c r="H468" s="63">
        <f t="shared" si="832"/>
        <v>0</v>
      </c>
      <c r="I468" s="63">
        <f t="shared" si="832"/>
        <v>0</v>
      </c>
      <c r="J468" s="63">
        <f t="shared" si="832"/>
        <v>0</v>
      </c>
      <c r="K468" s="63">
        <f t="shared" si="832"/>
        <v>0</v>
      </c>
      <c r="L468" s="63">
        <f t="shared" si="832"/>
        <v>0</v>
      </c>
      <c r="M468" s="63">
        <f t="shared" si="832"/>
        <v>0</v>
      </c>
      <c r="N468" s="63">
        <f t="shared" si="832"/>
        <v>0</v>
      </c>
      <c r="O468" s="63">
        <f t="shared" si="832"/>
        <v>0</v>
      </c>
      <c r="P468" s="63">
        <f t="shared" si="833"/>
        <v>0</v>
      </c>
      <c r="Q468" s="63">
        <f t="shared" si="833"/>
        <v>0</v>
      </c>
      <c r="R468" s="63">
        <f t="shared" si="833"/>
        <v>0</v>
      </c>
      <c r="S468" s="63">
        <f t="shared" si="833"/>
        <v>0</v>
      </c>
      <c r="T468" s="63">
        <f t="shared" si="833"/>
        <v>0</v>
      </c>
      <c r="U468" s="63">
        <f t="shared" si="833"/>
        <v>0</v>
      </c>
      <c r="V468" s="63">
        <f t="shared" si="833"/>
        <v>0</v>
      </c>
      <c r="W468" s="63">
        <f t="shared" si="833"/>
        <v>0</v>
      </c>
      <c r="X468" s="63">
        <f t="shared" si="833"/>
        <v>0</v>
      </c>
      <c r="AA468" s="3">
        <f t="shared" si="834"/>
        <v>0</v>
      </c>
    </row>
    <row r="469" spans="1:27" x14ac:dyDescent="0.25">
      <c r="A469" s="8">
        <f t="shared" si="836"/>
        <v>371</v>
      </c>
      <c r="B469" s="3" t="str">
        <f t="shared" si="835"/>
        <v xml:space="preserve">    na</v>
      </c>
      <c r="C469" s="34" t="s">
        <v>380</v>
      </c>
      <c r="E469" s="63">
        <f>'Class Expense - Elec'!$L$115+'Class Expense - PRP'!$L$115</f>
        <v>0</v>
      </c>
      <c r="F469" s="63">
        <f t="shared" si="832"/>
        <v>0</v>
      </c>
      <c r="G469" s="63">
        <f t="shared" si="832"/>
        <v>0</v>
      </c>
      <c r="H469" s="63">
        <f t="shared" si="832"/>
        <v>0</v>
      </c>
      <c r="I469" s="63">
        <f t="shared" si="832"/>
        <v>0</v>
      </c>
      <c r="J469" s="63">
        <f t="shared" si="832"/>
        <v>0</v>
      </c>
      <c r="K469" s="63">
        <f t="shared" si="832"/>
        <v>0</v>
      </c>
      <c r="L469" s="63">
        <f t="shared" si="832"/>
        <v>0</v>
      </c>
      <c r="M469" s="63">
        <f t="shared" si="832"/>
        <v>0</v>
      </c>
      <c r="N469" s="63">
        <f t="shared" si="832"/>
        <v>0</v>
      </c>
      <c r="O469" s="63">
        <f t="shared" si="832"/>
        <v>0</v>
      </c>
      <c r="P469" s="63">
        <f t="shared" si="833"/>
        <v>0</v>
      </c>
      <c r="Q469" s="63">
        <f t="shared" si="833"/>
        <v>0</v>
      </c>
      <c r="R469" s="63">
        <f t="shared" si="833"/>
        <v>0</v>
      </c>
      <c r="S469" s="63">
        <f t="shared" si="833"/>
        <v>0</v>
      </c>
      <c r="T469" s="63">
        <f t="shared" si="833"/>
        <v>0</v>
      </c>
      <c r="U469" s="63">
        <f t="shared" si="833"/>
        <v>0</v>
      </c>
      <c r="V469" s="63">
        <f t="shared" si="833"/>
        <v>0</v>
      </c>
      <c r="W469" s="63">
        <f t="shared" si="833"/>
        <v>0</v>
      </c>
      <c r="X469" s="63">
        <f t="shared" si="833"/>
        <v>0</v>
      </c>
      <c r="AA469" s="3">
        <f t="shared" si="834"/>
        <v>0</v>
      </c>
    </row>
    <row r="470" spans="1:27" x14ac:dyDescent="0.25">
      <c r="A470" s="8">
        <f t="shared" si="836"/>
        <v>372</v>
      </c>
      <c r="B470" s="3" t="str">
        <f t="shared" si="835"/>
        <v xml:space="preserve">    na</v>
      </c>
      <c r="C470" s="34" t="s">
        <v>380</v>
      </c>
      <c r="E470" s="63">
        <f>'Class Expense - Elec'!$M$115+'Class Expense - PRP'!$M$115</f>
        <v>0</v>
      </c>
      <c r="F470" s="63">
        <f t="shared" si="832"/>
        <v>0</v>
      </c>
      <c r="G470" s="63">
        <f t="shared" si="832"/>
        <v>0</v>
      </c>
      <c r="H470" s="63">
        <f t="shared" si="832"/>
        <v>0</v>
      </c>
      <c r="I470" s="63">
        <f t="shared" si="832"/>
        <v>0</v>
      </c>
      <c r="J470" s="63">
        <f t="shared" si="832"/>
        <v>0</v>
      </c>
      <c r="K470" s="63">
        <f t="shared" si="832"/>
        <v>0</v>
      </c>
      <c r="L470" s="63">
        <f t="shared" si="832"/>
        <v>0</v>
      </c>
      <c r="M470" s="63">
        <f t="shared" si="832"/>
        <v>0</v>
      </c>
      <c r="N470" s="63">
        <f t="shared" si="832"/>
        <v>0</v>
      </c>
      <c r="O470" s="63">
        <f t="shared" si="832"/>
        <v>0</v>
      </c>
      <c r="P470" s="63">
        <f t="shared" si="833"/>
        <v>0</v>
      </c>
      <c r="Q470" s="63">
        <f t="shared" si="833"/>
        <v>0</v>
      </c>
      <c r="R470" s="63">
        <f t="shared" si="833"/>
        <v>0</v>
      </c>
      <c r="S470" s="63">
        <f t="shared" si="833"/>
        <v>0</v>
      </c>
      <c r="T470" s="63">
        <f t="shared" si="833"/>
        <v>0</v>
      </c>
      <c r="U470" s="63">
        <f t="shared" si="833"/>
        <v>0</v>
      </c>
      <c r="V470" s="63">
        <f t="shared" si="833"/>
        <v>0</v>
      </c>
      <c r="W470" s="63">
        <f t="shared" si="833"/>
        <v>0</v>
      </c>
      <c r="X470" s="63">
        <f t="shared" si="833"/>
        <v>0</v>
      </c>
      <c r="AA470" s="3">
        <f t="shared" si="834"/>
        <v>0</v>
      </c>
    </row>
    <row r="471" spans="1:27" x14ac:dyDescent="0.25">
      <c r="A471" s="8">
        <f t="shared" si="836"/>
        <v>373</v>
      </c>
      <c r="B471" s="3" t="str">
        <f t="shared" si="835"/>
        <v xml:space="preserve">    na</v>
      </c>
      <c r="C471" s="34" t="s">
        <v>380</v>
      </c>
      <c r="E471" s="63">
        <f>'Class Expense - Elec'!$N$115+'Class Expense - PRP'!$N$115</f>
        <v>0</v>
      </c>
      <c r="F471" s="63">
        <f t="shared" si="832"/>
        <v>0</v>
      </c>
      <c r="G471" s="63">
        <f t="shared" si="832"/>
        <v>0</v>
      </c>
      <c r="H471" s="63">
        <f t="shared" si="832"/>
        <v>0</v>
      </c>
      <c r="I471" s="63">
        <f t="shared" si="832"/>
        <v>0</v>
      </c>
      <c r="J471" s="63">
        <f t="shared" si="832"/>
        <v>0</v>
      </c>
      <c r="K471" s="63">
        <f t="shared" si="832"/>
        <v>0</v>
      </c>
      <c r="L471" s="63">
        <f t="shared" si="832"/>
        <v>0</v>
      </c>
      <c r="M471" s="63">
        <f t="shared" si="832"/>
        <v>0</v>
      </c>
      <c r="N471" s="63">
        <f t="shared" si="832"/>
        <v>0</v>
      </c>
      <c r="O471" s="63">
        <f t="shared" si="832"/>
        <v>0</v>
      </c>
      <c r="P471" s="63">
        <f t="shared" si="833"/>
        <v>0</v>
      </c>
      <c r="Q471" s="63">
        <f t="shared" si="833"/>
        <v>0</v>
      </c>
      <c r="R471" s="63">
        <f t="shared" si="833"/>
        <v>0</v>
      </c>
      <c r="S471" s="63">
        <f t="shared" si="833"/>
        <v>0</v>
      </c>
      <c r="T471" s="63">
        <f t="shared" si="833"/>
        <v>0</v>
      </c>
      <c r="U471" s="63">
        <f t="shared" si="833"/>
        <v>0</v>
      </c>
      <c r="V471" s="63">
        <f t="shared" si="833"/>
        <v>0</v>
      </c>
      <c r="W471" s="63">
        <f t="shared" si="833"/>
        <v>0</v>
      </c>
      <c r="X471" s="63">
        <f t="shared" si="833"/>
        <v>0</v>
      </c>
      <c r="AA471" s="3">
        <f t="shared" si="834"/>
        <v>0</v>
      </c>
    </row>
    <row r="472" spans="1:27" x14ac:dyDescent="0.25">
      <c r="A472" s="8">
        <f t="shared" si="836"/>
        <v>374</v>
      </c>
      <c r="B472" s="3" t="str">
        <f t="shared" si="835"/>
        <v xml:space="preserve">    na</v>
      </c>
      <c r="C472" s="34" t="s">
        <v>380</v>
      </c>
      <c r="E472" s="69">
        <f>'Class Expense - Elec'!$O$115+'Class Expense - PRP'!$O$115</f>
        <v>0</v>
      </c>
      <c r="F472" s="69">
        <f t="shared" si="832"/>
        <v>0</v>
      </c>
      <c r="G472" s="69">
        <f t="shared" si="832"/>
        <v>0</v>
      </c>
      <c r="H472" s="69">
        <f t="shared" si="832"/>
        <v>0</v>
      </c>
      <c r="I472" s="69">
        <f t="shared" si="832"/>
        <v>0</v>
      </c>
      <c r="J472" s="69">
        <f t="shared" si="832"/>
        <v>0</v>
      </c>
      <c r="K472" s="69">
        <f t="shared" si="832"/>
        <v>0</v>
      </c>
      <c r="L472" s="69">
        <f t="shared" si="832"/>
        <v>0</v>
      </c>
      <c r="M472" s="69">
        <f t="shared" si="832"/>
        <v>0</v>
      </c>
      <c r="N472" s="69">
        <f t="shared" si="832"/>
        <v>0</v>
      </c>
      <c r="O472" s="69">
        <f t="shared" si="832"/>
        <v>0</v>
      </c>
      <c r="P472" s="69">
        <f t="shared" si="833"/>
        <v>0</v>
      </c>
      <c r="Q472" s="69">
        <f t="shared" si="833"/>
        <v>0</v>
      </c>
      <c r="R472" s="69">
        <f t="shared" si="833"/>
        <v>0</v>
      </c>
      <c r="S472" s="69">
        <f t="shared" si="833"/>
        <v>0</v>
      </c>
      <c r="T472" s="69">
        <f t="shared" si="833"/>
        <v>0</v>
      </c>
      <c r="U472" s="69">
        <f t="shared" si="833"/>
        <v>0</v>
      </c>
      <c r="V472" s="69">
        <f t="shared" si="833"/>
        <v>0</v>
      </c>
      <c r="W472" s="69">
        <f t="shared" si="833"/>
        <v>0</v>
      </c>
      <c r="X472" s="69">
        <f t="shared" si="833"/>
        <v>0</v>
      </c>
      <c r="AA472" s="3">
        <f t="shared" si="834"/>
        <v>0</v>
      </c>
    </row>
    <row r="473" spans="1:27" x14ac:dyDescent="0.25">
      <c r="A473" s="8">
        <f t="shared" si="836"/>
        <v>375</v>
      </c>
      <c r="E473" s="63">
        <f>SUM(E464:E472)</f>
        <v>0</v>
      </c>
      <c r="F473" s="63">
        <f t="shared" ref="F473" si="837">SUM(F464:F472)</f>
        <v>0</v>
      </c>
      <c r="G473" s="63">
        <f t="shared" ref="G473" si="838">SUM(G464:G472)</f>
        <v>0</v>
      </c>
      <c r="H473" s="63">
        <f t="shared" ref="H473" si="839">SUM(H464:H472)</f>
        <v>0</v>
      </c>
      <c r="I473" s="63">
        <f t="shared" ref="I473" si="840">SUM(I464:I472)</f>
        <v>0</v>
      </c>
      <c r="J473" s="63">
        <f t="shared" ref="J473" si="841">SUM(J464:J472)</f>
        <v>0</v>
      </c>
      <c r="K473" s="63">
        <f t="shared" ref="K473" si="842">SUM(K464:K472)</f>
        <v>0</v>
      </c>
      <c r="L473" s="63">
        <f t="shared" ref="L473" si="843">SUM(L464:L472)</f>
        <v>0</v>
      </c>
      <c r="M473" s="63">
        <f t="shared" ref="M473" si="844">SUM(M464:M472)</f>
        <v>0</v>
      </c>
      <c r="N473" s="63">
        <f t="shared" ref="N473" si="845">SUM(N464:N472)</f>
        <v>0</v>
      </c>
      <c r="O473" s="63">
        <f t="shared" ref="O473" si="846">SUM(O464:O472)</f>
        <v>0</v>
      </c>
      <c r="P473" s="63">
        <f t="shared" ref="P473" si="847">SUM(P464:P472)</f>
        <v>0</v>
      </c>
      <c r="Q473" s="63">
        <f t="shared" ref="Q473" si="848">SUM(Q464:Q472)</f>
        <v>0</v>
      </c>
      <c r="R473" s="63">
        <f t="shared" ref="R473" si="849">SUM(R464:R472)</f>
        <v>0</v>
      </c>
      <c r="S473" s="63">
        <f t="shared" ref="S473" si="850">SUM(S464:S472)</f>
        <v>0</v>
      </c>
      <c r="T473" s="63">
        <f t="shared" ref="T473" si="851">SUM(T464:T472)</f>
        <v>0</v>
      </c>
      <c r="U473" s="63">
        <f t="shared" ref="U473" si="852">SUM(U464:U472)</f>
        <v>0</v>
      </c>
      <c r="V473" s="63">
        <f t="shared" ref="V473" si="853">SUM(V464:V472)</f>
        <v>0</v>
      </c>
      <c r="W473" s="63">
        <f t="shared" ref="W473" si="854">SUM(W464:W472)</f>
        <v>0</v>
      </c>
      <c r="X473" s="63">
        <f t="shared" ref="X473" si="855">SUM(X464:X472)</f>
        <v>0</v>
      </c>
      <c r="AA473" s="3">
        <f t="shared" si="834"/>
        <v>0</v>
      </c>
    </row>
    <row r="475" spans="1:27" x14ac:dyDescent="0.25">
      <c r="B475" s="3" t="s">
        <v>468</v>
      </c>
    </row>
    <row r="476" spans="1:27" x14ac:dyDescent="0.25">
      <c r="A476" s="8">
        <f>A473+1</f>
        <v>376</v>
      </c>
      <c r="B476" s="3" t="str">
        <f>B464</f>
        <v xml:space="preserve">    Consumer</v>
      </c>
      <c r="C476" s="34" t="s">
        <v>380</v>
      </c>
      <c r="E476" s="63">
        <f>'Class Expense - Elec'!$G$116+'Class Expense - PRP'!$G$116</f>
        <v>0</v>
      </c>
      <c r="F476" s="63">
        <f t="shared" ref="F476:O484" si="856">IFERROR($E476*VLOOKUP($C476,ALLOCATORS,F$1,FALSE),0)</f>
        <v>0</v>
      </c>
      <c r="G476" s="63">
        <f t="shared" si="856"/>
        <v>0</v>
      </c>
      <c r="H476" s="63">
        <f t="shared" si="856"/>
        <v>0</v>
      </c>
      <c r="I476" s="63">
        <f t="shared" si="856"/>
        <v>0</v>
      </c>
      <c r="J476" s="63">
        <f t="shared" si="856"/>
        <v>0</v>
      </c>
      <c r="K476" s="63">
        <f t="shared" si="856"/>
        <v>0</v>
      </c>
      <c r="L476" s="63">
        <f t="shared" si="856"/>
        <v>0</v>
      </c>
      <c r="M476" s="63">
        <f t="shared" si="856"/>
        <v>0</v>
      </c>
      <c r="N476" s="63">
        <f t="shared" si="856"/>
        <v>0</v>
      </c>
      <c r="O476" s="63">
        <f t="shared" si="856"/>
        <v>0</v>
      </c>
      <c r="P476" s="63">
        <f t="shared" ref="P476:X484" si="857">IFERROR($E476*VLOOKUP($C476,ALLOCATORS,P$1,FALSE),0)</f>
        <v>0</v>
      </c>
      <c r="Q476" s="63">
        <f t="shared" si="857"/>
        <v>0</v>
      </c>
      <c r="R476" s="63">
        <f t="shared" si="857"/>
        <v>0</v>
      </c>
      <c r="S476" s="63">
        <f t="shared" si="857"/>
        <v>0</v>
      </c>
      <c r="T476" s="63">
        <f t="shared" si="857"/>
        <v>0</v>
      </c>
      <c r="U476" s="63">
        <f t="shared" si="857"/>
        <v>0</v>
      </c>
      <c r="V476" s="63">
        <f t="shared" si="857"/>
        <v>0</v>
      </c>
      <c r="W476" s="63">
        <f t="shared" si="857"/>
        <v>0</v>
      </c>
      <c r="X476" s="63">
        <f t="shared" si="857"/>
        <v>0</v>
      </c>
      <c r="AA476" s="3">
        <f t="shared" ref="AA476:AA485" si="858">IF(ROUND(SUM(F476:X476)-E476,0)=0,0,1)</f>
        <v>0</v>
      </c>
    </row>
    <row r="477" spans="1:27" x14ac:dyDescent="0.25">
      <c r="A477" s="8">
        <f>+A476+1</f>
        <v>377</v>
      </c>
      <c r="B477" s="3" t="str">
        <f t="shared" ref="B477:B484" si="859">B465</f>
        <v xml:space="preserve">    Demand</v>
      </c>
      <c r="C477" s="34" t="s">
        <v>380</v>
      </c>
      <c r="E477" s="63">
        <f>'Class Expense - Elec'!$H$116+'Class Expense - PRP'!$H$116</f>
        <v>0</v>
      </c>
      <c r="F477" s="63">
        <f t="shared" si="856"/>
        <v>0</v>
      </c>
      <c r="G477" s="63">
        <f t="shared" si="856"/>
        <v>0</v>
      </c>
      <c r="H477" s="63">
        <f t="shared" si="856"/>
        <v>0</v>
      </c>
      <c r="I477" s="63">
        <f t="shared" si="856"/>
        <v>0</v>
      </c>
      <c r="J477" s="63">
        <f t="shared" si="856"/>
        <v>0</v>
      </c>
      <c r="K477" s="63">
        <f t="shared" si="856"/>
        <v>0</v>
      </c>
      <c r="L477" s="63">
        <f t="shared" si="856"/>
        <v>0</v>
      </c>
      <c r="M477" s="63">
        <f t="shared" si="856"/>
        <v>0</v>
      </c>
      <c r="N477" s="63">
        <f t="shared" si="856"/>
        <v>0</v>
      </c>
      <c r="O477" s="63">
        <f t="shared" si="856"/>
        <v>0</v>
      </c>
      <c r="P477" s="63">
        <f t="shared" si="857"/>
        <v>0</v>
      </c>
      <c r="Q477" s="63">
        <f t="shared" si="857"/>
        <v>0</v>
      </c>
      <c r="R477" s="63">
        <f t="shared" si="857"/>
        <v>0</v>
      </c>
      <c r="S477" s="63">
        <f t="shared" si="857"/>
        <v>0</v>
      </c>
      <c r="T477" s="63">
        <f t="shared" si="857"/>
        <v>0</v>
      </c>
      <c r="U477" s="63">
        <f t="shared" si="857"/>
        <v>0</v>
      </c>
      <c r="V477" s="63">
        <f t="shared" si="857"/>
        <v>0</v>
      </c>
      <c r="W477" s="63">
        <f t="shared" si="857"/>
        <v>0</v>
      </c>
      <c r="X477" s="63">
        <f t="shared" si="857"/>
        <v>0</v>
      </c>
      <c r="AA477" s="3">
        <f t="shared" si="858"/>
        <v>0</v>
      </c>
    </row>
    <row r="478" spans="1:27" x14ac:dyDescent="0.25">
      <c r="A478" s="8">
        <f t="shared" ref="A478:A485" si="860">+A477+1</f>
        <v>378</v>
      </c>
      <c r="B478" s="3" t="str">
        <f t="shared" si="859"/>
        <v xml:space="preserve">    Energy</v>
      </c>
      <c r="C478" s="34" t="s">
        <v>380</v>
      </c>
      <c r="E478" s="63">
        <f>'Class Expense - Elec'!$I$116+'Class Expense - PRP'!$I$116</f>
        <v>0</v>
      </c>
      <c r="F478" s="63">
        <f t="shared" si="856"/>
        <v>0</v>
      </c>
      <c r="G478" s="63">
        <f t="shared" si="856"/>
        <v>0</v>
      </c>
      <c r="H478" s="63">
        <f t="shared" si="856"/>
        <v>0</v>
      </c>
      <c r="I478" s="63">
        <f t="shared" si="856"/>
        <v>0</v>
      </c>
      <c r="J478" s="63">
        <f t="shared" si="856"/>
        <v>0</v>
      </c>
      <c r="K478" s="63">
        <f t="shared" si="856"/>
        <v>0</v>
      </c>
      <c r="L478" s="63">
        <f t="shared" si="856"/>
        <v>0</v>
      </c>
      <c r="M478" s="63">
        <f t="shared" si="856"/>
        <v>0</v>
      </c>
      <c r="N478" s="63">
        <f t="shared" si="856"/>
        <v>0</v>
      </c>
      <c r="O478" s="63">
        <f t="shared" si="856"/>
        <v>0</v>
      </c>
      <c r="P478" s="63">
        <f t="shared" si="857"/>
        <v>0</v>
      </c>
      <c r="Q478" s="63">
        <f t="shared" si="857"/>
        <v>0</v>
      </c>
      <c r="R478" s="63">
        <f t="shared" si="857"/>
        <v>0</v>
      </c>
      <c r="S478" s="63">
        <f t="shared" si="857"/>
        <v>0</v>
      </c>
      <c r="T478" s="63">
        <f t="shared" si="857"/>
        <v>0</v>
      </c>
      <c r="U478" s="63">
        <f t="shared" si="857"/>
        <v>0</v>
      </c>
      <c r="V478" s="63">
        <f t="shared" si="857"/>
        <v>0</v>
      </c>
      <c r="W478" s="63">
        <f t="shared" si="857"/>
        <v>0</v>
      </c>
      <c r="X478" s="63">
        <f t="shared" si="857"/>
        <v>0</v>
      </c>
      <c r="AA478" s="3">
        <f t="shared" si="858"/>
        <v>0</v>
      </c>
    </row>
    <row r="479" spans="1:27" x14ac:dyDescent="0.25">
      <c r="A479" s="8">
        <f t="shared" si="860"/>
        <v>379</v>
      </c>
      <c r="B479" s="3" t="str">
        <f t="shared" si="859"/>
        <v xml:space="preserve">    Revenue</v>
      </c>
      <c r="C479" s="34" t="s">
        <v>380</v>
      </c>
      <c r="E479" s="63">
        <f>'Class Expense - Elec'!$J$116+'Class Expense - PRP'!$J$116</f>
        <v>0</v>
      </c>
      <c r="F479" s="63">
        <f t="shared" si="856"/>
        <v>0</v>
      </c>
      <c r="G479" s="63">
        <f t="shared" si="856"/>
        <v>0</v>
      </c>
      <c r="H479" s="63">
        <f t="shared" si="856"/>
        <v>0</v>
      </c>
      <c r="I479" s="63">
        <f t="shared" si="856"/>
        <v>0</v>
      </c>
      <c r="J479" s="63">
        <f t="shared" si="856"/>
        <v>0</v>
      </c>
      <c r="K479" s="63">
        <f t="shared" si="856"/>
        <v>0</v>
      </c>
      <c r="L479" s="63">
        <f t="shared" si="856"/>
        <v>0</v>
      </c>
      <c r="M479" s="63">
        <f t="shared" si="856"/>
        <v>0</v>
      </c>
      <c r="N479" s="63">
        <f t="shared" si="856"/>
        <v>0</v>
      </c>
      <c r="O479" s="63">
        <f t="shared" si="856"/>
        <v>0</v>
      </c>
      <c r="P479" s="63">
        <f t="shared" si="857"/>
        <v>0</v>
      </c>
      <c r="Q479" s="63">
        <f t="shared" si="857"/>
        <v>0</v>
      </c>
      <c r="R479" s="63">
        <f t="shared" si="857"/>
        <v>0</v>
      </c>
      <c r="S479" s="63">
        <f t="shared" si="857"/>
        <v>0</v>
      </c>
      <c r="T479" s="63">
        <f t="shared" si="857"/>
        <v>0</v>
      </c>
      <c r="U479" s="63">
        <f t="shared" si="857"/>
        <v>0</v>
      </c>
      <c r="V479" s="63">
        <f t="shared" si="857"/>
        <v>0</v>
      </c>
      <c r="W479" s="63">
        <f t="shared" si="857"/>
        <v>0</v>
      </c>
      <c r="X479" s="63">
        <f t="shared" si="857"/>
        <v>0</v>
      </c>
      <c r="AA479" s="3">
        <f t="shared" si="858"/>
        <v>0</v>
      </c>
    </row>
    <row r="480" spans="1:27" x14ac:dyDescent="0.25">
      <c r="A480" s="8">
        <f t="shared" si="860"/>
        <v>380</v>
      </c>
      <c r="B480" s="3" t="str">
        <f t="shared" si="859"/>
        <v xml:space="preserve">    Lights</v>
      </c>
      <c r="C480" s="34" t="s">
        <v>380</v>
      </c>
      <c r="E480" s="63">
        <f>'Class Expense - Elec'!$K$116+'Class Expense - PRP'!$K$116</f>
        <v>0</v>
      </c>
      <c r="F480" s="63">
        <f t="shared" si="856"/>
        <v>0</v>
      </c>
      <c r="G480" s="63">
        <f t="shared" si="856"/>
        <v>0</v>
      </c>
      <c r="H480" s="63">
        <f t="shared" si="856"/>
        <v>0</v>
      </c>
      <c r="I480" s="63">
        <f t="shared" si="856"/>
        <v>0</v>
      </c>
      <c r="J480" s="63">
        <f t="shared" si="856"/>
        <v>0</v>
      </c>
      <c r="K480" s="63">
        <f t="shared" si="856"/>
        <v>0</v>
      </c>
      <c r="L480" s="63">
        <f t="shared" si="856"/>
        <v>0</v>
      </c>
      <c r="M480" s="63">
        <f t="shared" si="856"/>
        <v>0</v>
      </c>
      <c r="N480" s="63">
        <f t="shared" si="856"/>
        <v>0</v>
      </c>
      <c r="O480" s="63">
        <f t="shared" si="856"/>
        <v>0</v>
      </c>
      <c r="P480" s="63">
        <f t="shared" si="857"/>
        <v>0</v>
      </c>
      <c r="Q480" s="63">
        <f t="shared" si="857"/>
        <v>0</v>
      </c>
      <c r="R480" s="63">
        <f t="shared" si="857"/>
        <v>0</v>
      </c>
      <c r="S480" s="63">
        <f t="shared" si="857"/>
        <v>0</v>
      </c>
      <c r="T480" s="63">
        <f t="shared" si="857"/>
        <v>0</v>
      </c>
      <c r="U480" s="63">
        <f t="shared" si="857"/>
        <v>0</v>
      </c>
      <c r="V480" s="63">
        <f t="shared" si="857"/>
        <v>0</v>
      </c>
      <c r="W480" s="63">
        <f t="shared" si="857"/>
        <v>0</v>
      </c>
      <c r="X480" s="63">
        <f t="shared" si="857"/>
        <v>0</v>
      </c>
      <c r="AA480" s="3">
        <f t="shared" si="858"/>
        <v>0</v>
      </c>
    </row>
    <row r="481" spans="1:27" x14ac:dyDescent="0.25">
      <c r="A481" s="8">
        <f t="shared" si="860"/>
        <v>381</v>
      </c>
      <c r="B481" s="3" t="str">
        <f t="shared" si="859"/>
        <v xml:space="preserve">    na</v>
      </c>
      <c r="C481" s="34" t="s">
        <v>380</v>
      </c>
      <c r="E481" s="63">
        <f>'Class Expense - Elec'!$L$116+'Class Expense - PRP'!$L$116</f>
        <v>0</v>
      </c>
      <c r="F481" s="63">
        <f t="shared" si="856"/>
        <v>0</v>
      </c>
      <c r="G481" s="63">
        <f t="shared" si="856"/>
        <v>0</v>
      </c>
      <c r="H481" s="63">
        <f t="shared" si="856"/>
        <v>0</v>
      </c>
      <c r="I481" s="63">
        <f t="shared" si="856"/>
        <v>0</v>
      </c>
      <c r="J481" s="63">
        <f t="shared" si="856"/>
        <v>0</v>
      </c>
      <c r="K481" s="63">
        <f t="shared" si="856"/>
        <v>0</v>
      </c>
      <c r="L481" s="63">
        <f t="shared" si="856"/>
        <v>0</v>
      </c>
      <c r="M481" s="63">
        <f t="shared" si="856"/>
        <v>0</v>
      </c>
      <c r="N481" s="63">
        <f t="shared" si="856"/>
        <v>0</v>
      </c>
      <c r="O481" s="63">
        <f t="shared" si="856"/>
        <v>0</v>
      </c>
      <c r="P481" s="63">
        <f t="shared" si="857"/>
        <v>0</v>
      </c>
      <c r="Q481" s="63">
        <f t="shared" si="857"/>
        <v>0</v>
      </c>
      <c r="R481" s="63">
        <f t="shared" si="857"/>
        <v>0</v>
      </c>
      <c r="S481" s="63">
        <f t="shared" si="857"/>
        <v>0</v>
      </c>
      <c r="T481" s="63">
        <f t="shared" si="857"/>
        <v>0</v>
      </c>
      <c r="U481" s="63">
        <f t="shared" si="857"/>
        <v>0</v>
      </c>
      <c r="V481" s="63">
        <f t="shared" si="857"/>
        <v>0</v>
      </c>
      <c r="W481" s="63">
        <f t="shared" si="857"/>
        <v>0</v>
      </c>
      <c r="X481" s="63">
        <f t="shared" si="857"/>
        <v>0</v>
      </c>
      <c r="AA481" s="3">
        <f t="shared" si="858"/>
        <v>0</v>
      </c>
    </row>
    <row r="482" spans="1:27" x14ac:dyDescent="0.25">
      <c r="A482" s="8">
        <f t="shared" si="860"/>
        <v>382</v>
      </c>
      <c r="B482" s="3" t="str">
        <f t="shared" si="859"/>
        <v xml:space="preserve">    na</v>
      </c>
      <c r="C482" s="34" t="s">
        <v>380</v>
      </c>
      <c r="E482" s="63">
        <f>'Class Expense - Elec'!$M$116+'Class Expense - PRP'!$M$116</f>
        <v>0</v>
      </c>
      <c r="F482" s="63">
        <f t="shared" si="856"/>
        <v>0</v>
      </c>
      <c r="G482" s="63">
        <f t="shared" si="856"/>
        <v>0</v>
      </c>
      <c r="H482" s="63">
        <f t="shared" si="856"/>
        <v>0</v>
      </c>
      <c r="I482" s="63">
        <f t="shared" si="856"/>
        <v>0</v>
      </c>
      <c r="J482" s="63">
        <f t="shared" si="856"/>
        <v>0</v>
      </c>
      <c r="K482" s="63">
        <f t="shared" si="856"/>
        <v>0</v>
      </c>
      <c r="L482" s="63">
        <f t="shared" si="856"/>
        <v>0</v>
      </c>
      <c r="M482" s="63">
        <f t="shared" si="856"/>
        <v>0</v>
      </c>
      <c r="N482" s="63">
        <f t="shared" si="856"/>
        <v>0</v>
      </c>
      <c r="O482" s="63">
        <f t="shared" si="856"/>
        <v>0</v>
      </c>
      <c r="P482" s="63">
        <f t="shared" si="857"/>
        <v>0</v>
      </c>
      <c r="Q482" s="63">
        <f t="shared" si="857"/>
        <v>0</v>
      </c>
      <c r="R482" s="63">
        <f t="shared" si="857"/>
        <v>0</v>
      </c>
      <c r="S482" s="63">
        <f t="shared" si="857"/>
        <v>0</v>
      </c>
      <c r="T482" s="63">
        <f t="shared" si="857"/>
        <v>0</v>
      </c>
      <c r="U482" s="63">
        <f t="shared" si="857"/>
        <v>0</v>
      </c>
      <c r="V482" s="63">
        <f t="shared" si="857"/>
        <v>0</v>
      </c>
      <c r="W482" s="63">
        <f t="shared" si="857"/>
        <v>0</v>
      </c>
      <c r="X482" s="63">
        <f t="shared" si="857"/>
        <v>0</v>
      </c>
      <c r="AA482" s="3">
        <f t="shared" si="858"/>
        <v>0</v>
      </c>
    </row>
    <row r="483" spans="1:27" x14ac:dyDescent="0.25">
      <c r="A483" s="8">
        <f t="shared" si="860"/>
        <v>383</v>
      </c>
      <c r="B483" s="3" t="str">
        <f t="shared" si="859"/>
        <v xml:space="preserve">    na</v>
      </c>
      <c r="C483" s="34" t="s">
        <v>380</v>
      </c>
      <c r="E483" s="63">
        <f>'Class Expense - Elec'!$N$116+'Class Expense - PRP'!$N$116</f>
        <v>0</v>
      </c>
      <c r="F483" s="63">
        <f t="shared" si="856"/>
        <v>0</v>
      </c>
      <c r="G483" s="63">
        <f t="shared" si="856"/>
        <v>0</v>
      </c>
      <c r="H483" s="63">
        <f t="shared" si="856"/>
        <v>0</v>
      </c>
      <c r="I483" s="63">
        <f t="shared" si="856"/>
        <v>0</v>
      </c>
      <c r="J483" s="63">
        <f t="shared" si="856"/>
        <v>0</v>
      </c>
      <c r="K483" s="63">
        <f t="shared" si="856"/>
        <v>0</v>
      </c>
      <c r="L483" s="63">
        <f t="shared" si="856"/>
        <v>0</v>
      </c>
      <c r="M483" s="63">
        <f t="shared" si="856"/>
        <v>0</v>
      </c>
      <c r="N483" s="63">
        <f t="shared" si="856"/>
        <v>0</v>
      </c>
      <c r="O483" s="63">
        <f t="shared" si="856"/>
        <v>0</v>
      </c>
      <c r="P483" s="63">
        <f t="shared" si="857"/>
        <v>0</v>
      </c>
      <c r="Q483" s="63">
        <f t="shared" si="857"/>
        <v>0</v>
      </c>
      <c r="R483" s="63">
        <f t="shared" si="857"/>
        <v>0</v>
      </c>
      <c r="S483" s="63">
        <f t="shared" si="857"/>
        <v>0</v>
      </c>
      <c r="T483" s="63">
        <f t="shared" si="857"/>
        <v>0</v>
      </c>
      <c r="U483" s="63">
        <f t="shared" si="857"/>
        <v>0</v>
      </c>
      <c r="V483" s="63">
        <f t="shared" si="857"/>
        <v>0</v>
      </c>
      <c r="W483" s="63">
        <f t="shared" si="857"/>
        <v>0</v>
      </c>
      <c r="X483" s="63">
        <f t="shared" si="857"/>
        <v>0</v>
      </c>
      <c r="AA483" s="3">
        <f t="shared" si="858"/>
        <v>0</v>
      </c>
    </row>
    <row r="484" spans="1:27" x14ac:dyDescent="0.25">
      <c r="A484" s="8">
        <f t="shared" si="860"/>
        <v>384</v>
      </c>
      <c r="B484" s="3" t="str">
        <f t="shared" si="859"/>
        <v xml:space="preserve">    na</v>
      </c>
      <c r="C484" s="34" t="s">
        <v>380</v>
      </c>
      <c r="E484" s="69">
        <f>'Class Expense - Elec'!$O$116+'Class Expense - PRP'!$O$116</f>
        <v>0</v>
      </c>
      <c r="F484" s="69">
        <f t="shared" si="856"/>
        <v>0</v>
      </c>
      <c r="G484" s="69">
        <f t="shared" si="856"/>
        <v>0</v>
      </c>
      <c r="H484" s="69">
        <f t="shared" si="856"/>
        <v>0</v>
      </c>
      <c r="I484" s="69">
        <f t="shared" si="856"/>
        <v>0</v>
      </c>
      <c r="J484" s="69">
        <f t="shared" si="856"/>
        <v>0</v>
      </c>
      <c r="K484" s="69">
        <f t="shared" si="856"/>
        <v>0</v>
      </c>
      <c r="L484" s="69">
        <f t="shared" si="856"/>
        <v>0</v>
      </c>
      <c r="M484" s="69">
        <f t="shared" si="856"/>
        <v>0</v>
      </c>
      <c r="N484" s="69">
        <f t="shared" si="856"/>
        <v>0</v>
      </c>
      <c r="O484" s="69">
        <f t="shared" si="856"/>
        <v>0</v>
      </c>
      <c r="P484" s="69">
        <f t="shared" si="857"/>
        <v>0</v>
      </c>
      <c r="Q484" s="69">
        <f t="shared" si="857"/>
        <v>0</v>
      </c>
      <c r="R484" s="69">
        <f t="shared" si="857"/>
        <v>0</v>
      </c>
      <c r="S484" s="69">
        <f t="shared" si="857"/>
        <v>0</v>
      </c>
      <c r="T484" s="69">
        <f t="shared" si="857"/>
        <v>0</v>
      </c>
      <c r="U484" s="69">
        <f t="shared" si="857"/>
        <v>0</v>
      </c>
      <c r="V484" s="69">
        <f t="shared" si="857"/>
        <v>0</v>
      </c>
      <c r="W484" s="69">
        <f t="shared" si="857"/>
        <v>0</v>
      </c>
      <c r="X484" s="69">
        <f t="shared" si="857"/>
        <v>0</v>
      </c>
      <c r="AA484" s="3">
        <f t="shared" si="858"/>
        <v>0</v>
      </c>
    </row>
    <row r="485" spans="1:27" x14ac:dyDescent="0.25">
      <c r="A485" s="8">
        <f t="shared" si="860"/>
        <v>385</v>
      </c>
      <c r="E485" s="63">
        <f>SUM(E476:E484)</f>
        <v>0</v>
      </c>
      <c r="F485" s="63">
        <f t="shared" ref="F485" si="861">SUM(F476:F484)</f>
        <v>0</v>
      </c>
      <c r="G485" s="63">
        <f t="shared" ref="G485" si="862">SUM(G476:G484)</f>
        <v>0</v>
      </c>
      <c r="H485" s="63">
        <f t="shared" ref="H485" si="863">SUM(H476:H484)</f>
        <v>0</v>
      </c>
      <c r="I485" s="63">
        <f t="shared" ref="I485" si="864">SUM(I476:I484)</f>
        <v>0</v>
      </c>
      <c r="J485" s="63">
        <f t="shared" ref="J485" si="865">SUM(J476:J484)</f>
        <v>0</v>
      </c>
      <c r="K485" s="63">
        <f t="shared" ref="K485" si="866">SUM(K476:K484)</f>
        <v>0</v>
      </c>
      <c r="L485" s="63">
        <f t="shared" ref="L485" si="867">SUM(L476:L484)</f>
        <v>0</v>
      </c>
      <c r="M485" s="63">
        <f t="shared" ref="M485" si="868">SUM(M476:M484)</f>
        <v>0</v>
      </c>
      <c r="N485" s="63">
        <f t="shared" ref="N485" si="869">SUM(N476:N484)</f>
        <v>0</v>
      </c>
      <c r="O485" s="63">
        <f t="shared" ref="O485" si="870">SUM(O476:O484)</f>
        <v>0</v>
      </c>
      <c r="P485" s="63">
        <f t="shared" ref="P485" si="871">SUM(P476:P484)</f>
        <v>0</v>
      </c>
      <c r="Q485" s="63">
        <f t="shared" ref="Q485" si="872">SUM(Q476:Q484)</f>
        <v>0</v>
      </c>
      <c r="R485" s="63">
        <f t="shared" ref="R485" si="873">SUM(R476:R484)</f>
        <v>0</v>
      </c>
      <c r="S485" s="63">
        <f t="shared" ref="S485" si="874">SUM(S476:S484)</f>
        <v>0</v>
      </c>
      <c r="T485" s="63">
        <f t="shared" ref="T485" si="875">SUM(T476:T484)</f>
        <v>0</v>
      </c>
      <c r="U485" s="63">
        <f t="shared" ref="U485" si="876">SUM(U476:U484)</f>
        <v>0</v>
      </c>
      <c r="V485" s="63">
        <f t="shared" ref="V485" si="877">SUM(V476:V484)</f>
        <v>0</v>
      </c>
      <c r="W485" s="63">
        <f t="shared" ref="W485" si="878">SUM(W476:W484)</f>
        <v>0</v>
      </c>
      <c r="X485" s="63">
        <f t="shared" ref="X485" si="879">SUM(X476:X484)</f>
        <v>0</v>
      </c>
      <c r="AA485" s="3">
        <f t="shared" si="858"/>
        <v>0</v>
      </c>
    </row>
    <row r="487" spans="1:27" x14ac:dyDescent="0.25">
      <c r="B487" s="3" t="s">
        <v>469</v>
      </c>
    </row>
    <row r="488" spans="1:27" x14ac:dyDescent="0.25">
      <c r="A488" s="8">
        <f>A485+1</f>
        <v>386</v>
      </c>
      <c r="B488" s="3" t="str">
        <f>B476</f>
        <v xml:space="preserve">    Consumer</v>
      </c>
      <c r="C488" s="34" t="s">
        <v>380</v>
      </c>
      <c r="E488" s="63">
        <f>'Class Expense - Elec'!$G$117+'Class Expense - PRP'!$G$117</f>
        <v>0</v>
      </c>
      <c r="F488" s="63">
        <f t="shared" ref="F488:O496" si="880">IFERROR($E488*VLOOKUP($C488,ALLOCATORS,F$1,FALSE),0)</f>
        <v>0</v>
      </c>
      <c r="G488" s="63">
        <f t="shared" si="880"/>
        <v>0</v>
      </c>
      <c r="H488" s="63">
        <f t="shared" si="880"/>
        <v>0</v>
      </c>
      <c r="I488" s="63">
        <f t="shared" si="880"/>
        <v>0</v>
      </c>
      <c r="J488" s="63">
        <f t="shared" si="880"/>
        <v>0</v>
      </c>
      <c r="K488" s="63">
        <f t="shared" si="880"/>
        <v>0</v>
      </c>
      <c r="L488" s="63">
        <f t="shared" si="880"/>
        <v>0</v>
      </c>
      <c r="M488" s="63">
        <f t="shared" si="880"/>
        <v>0</v>
      </c>
      <c r="N488" s="63">
        <f t="shared" si="880"/>
        <v>0</v>
      </c>
      <c r="O488" s="63">
        <f t="shared" si="880"/>
        <v>0</v>
      </c>
      <c r="P488" s="63">
        <f t="shared" ref="P488:X496" si="881">IFERROR($E488*VLOOKUP($C488,ALLOCATORS,P$1,FALSE),0)</f>
        <v>0</v>
      </c>
      <c r="Q488" s="63">
        <f t="shared" si="881"/>
        <v>0</v>
      </c>
      <c r="R488" s="63">
        <f t="shared" si="881"/>
        <v>0</v>
      </c>
      <c r="S488" s="63">
        <f t="shared" si="881"/>
        <v>0</v>
      </c>
      <c r="T488" s="63">
        <f t="shared" si="881"/>
        <v>0</v>
      </c>
      <c r="U488" s="63">
        <f t="shared" si="881"/>
        <v>0</v>
      </c>
      <c r="V488" s="63">
        <f t="shared" si="881"/>
        <v>0</v>
      </c>
      <c r="W488" s="63">
        <f t="shared" si="881"/>
        <v>0</v>
      </c>
      <c r="X488" s="63">
        <f t="shared" si="881"/>
        <v>0</v>
      </c>
      <c r="AA488" s="3">
        <f t="shared" ref="AA488:AA497" si="882">IF(ROUND(SUM(F488:X488)-E488,0)=0,0,1)</f>
        <v>0</v>
      </c>
    </row>
    <row r="489" spans="1:27" x14ac:dyDescent="0.25">
      <c r="A489" s="8">
        <f>+A488+1</f>
        <v>387</v>
      </c>
      <c r="B489" s="3" t="str">
        <f t="shared" ref="B489:B496" si="883">B477</f>
        <v xml:space="preserve">    Demand</v>
      </c>
      <c r="C489" s="34" t="s">
        <v>380</v>
      </c>
      <c r="E489" s="63">
        <f>'Class Expense - Elec'!$H$117+'Class Expense - PRP'!$H$117</f>
        <v>0</v>
      </c>
      <c r="F489" s="63">
        <f t="shared" si="880"/>
        <v>0</v>
      </c>
      <c r="G489" s="63">
        <f t="shared" si="880"/>
        <v>0</v>
      </c>
      <c r="H489" s="63">
        <f t="shared" si="880"/>
        <v>0</v>
      </c>
      <c r="I489" s="63">
        <f t="shared" si="880"/>
        <v>0</v>
      </c>
      <c r="J489" s="63">
        <f t="shared" si="880"/>
        <v>0</v>
      </c>
      <c r="K489" s="63">
        <f t="shared" si="880"/>
        <v>0</v>
      </c>
      <c r="L489" s="63">
        <f t="shared" si="880"/>
        <v>0</v>
      </c>
      <c r="M489" s="63">
        <f t="shared" si="880"/>
        <v>0</v>
      </c>
      <c r="N489" s="63">
        <f t="shared" si="880"/>
        <v>0</v>
      </c>
      <c r="O489" s="63">
        <f t="shared" si="880"/>
        <v>0</v>
      </c>
      <c r="P489" s="63">
        <f t="shared" si="881"/>
        <v>0</v>
      </c>
      <c r="Q489" s="63">
        <f t="shared" si="881"/>
        <v>0</v>
      </c>
      <c r="R489" s="63">
        <f t="shared" si="881"/>
        <v>0</v>
      </c>
      <c r="S489" s="63">
        <f t="shared" si="881"/>
        <v>0</v>
      </c>
      <c r="T489" s="63">
        <f t="shared" si="881"/>
        <v>0</v>
      </c>
      <c r="U489" s="63">
        <f t="shared" si="881"/>
        <v>0</v>
      </c>
      <c r="V489" s="63">
        <f t="shared" si="881"/>
        <v>0</v>
      </c>
      <c r="W489" s="63">
        <f t="shared" si="881"/>
        <v>0</v>
      </c>
      <c r="X489" s="63">
        <f t="shared" si="881"/>
        <v>0</v>
      </c>
      <c r="AA489" s="3">
        <f t="shared" si="882"/>
        <v>0</v>
      </c>
    </row>
    <row r="490" spans="1:27" x14ac:dyDescent="0.25">
      <c r="A490" s="8">
        <f t="shared" ref="A490:A497" si="884">+A489+1</f>
        <v>388</v>
      </c>
      <c r="B490" s="3" t="str">
        <f t="shared" si="883"/>
        <v xml:space="preserve">    Energy</v>
      </c>
      <c r="C490" s="34" t="s">
        <v>380</v>
      </c>
      <c r="E490" s="63">
        <f>'Class Expense - Elec'!$I$117+'Class Expense - PRP'!$I$117</f>
        <v>0</v>
      </c>
      <c r="F490" s="63">
        <f t="shared" si="880"/>
        <v>0</v>
      </c>
      <c r="G490" s="63">
        <f t="shared" si="880"/>
        <v>0</v>
      </c>
      <c r="H490" s="63">
        <f t="shared" si="880"/>
        <v>0</v>
      </c>
      <c r="I490" s="63">
        <f t="shared" si="880"/>
        <v>0</v>
      </c>
      <c r="J490" s="63">
        <f t="shared" si="880"/>
        <v>0</v>
      </c>
      <c r="K490" s="63">
        <f t="shared" si="880"/>
        <v>0</v>
      </c>
      <c r="L490" s="63">
        <f t="shared" si="880"/>
        <v>0</v>
      </c>
      <c r="M490" s="63">
        <f t="shared" si="880"/>
        <v>0</v>
      </c>
      <c r="N490" s="63">
        <f t="shared" si="880"/>
        <v>0</v>
      </c>
      <c r="O490" s="63">
        <f t="shared" si="880"/>
        <v>0</v>
      </c>
      <c r="P490" s="63">
        <f t="shared" si="881"/>
        <v>0</v>
      </c>
      <c r="Q490" s="63">
        <f t="shared" si="881"/>
        <v>0</v>
      </c>
      <c r="R490" s="63">
        <f t="shared" si="881"/>
        <v>0</v>
      </c>
      <c r="S490" s="63">
        <f t="shared" si="881"/>
        <v>0</v>
      </c>
      <c r="T490" s="63">
        <f t="shared" si="881"/>
        <v>0</v>
      </c>
      <c r="U490" s="63">
        <f t="shared" si="881"/>
        <v>0</v>
      </c>
      <c r="V490" s="63">
        <f t="shared" si="881"/>
        <v>0</v>
      </c>
      <c r="W490" s="63">
        <f t="shared" si="881"/>
        <v>0</v>
      </c>
      <c r="X490" s="63">
        <f t="shared" si="881"/>
        <v>0</v>
      </c>
      <c r="AA490" s="3">
        <f t="shared" si="882"/>
        <v>0</v>
      </c>
    </row>
    <row r="491" spans="1:27" x14ac:dyDescent="0.25">
      <c r="A491" s="8">
        <f t="shared" si="884"/>
        <v>389</v>
      </c>
      <c r="B491" s="3" t="str">
        <f t="shared" si="883"/>
        <v xml:space="preserve">    Revenue</v>
      </c>
      <c r="C491" s="34" t="s">
        <v>380</v>
      </c>
      <c r="E491" s="63">
        <f>'Class Expense - Elec'!$J$117+'Class Expense - PRP'!$J$117</f>
        <v>0</v>
      </c>
      <c r="F491" s="63">
        <f t="shared" si="880"/>
        <v>0</v>
      </c>
      <c r="G491" s="63">
        <f t="shared" si="880"/>
        <v>0</v>
      </c>
      <c r="H491" s="63">
        <f t="shared" si="880"/>
        <v>0</v>
      </c>
      <c r="I491" s="63">
        <f t="shared" si="880"/>
        <v>0</v>
      </c>
      <c r="J491" s="63">
        <f t="shared" si="880"/>
        <v>0</v>
      </c>
      <c r="K491" s="63">
        <f t="shared" si="880"/>
        <v>0</v>
      </c>
      <c r="L491" s="63">
        <f t="shared" si="880"/>
        <v>0</v>
      </c>
      <c r="M491" s="63">
        <f t="shared" si="880"/>
        <v>0</v>
      </c>
      <c r="N491" s="63">
        <f t="shared" si="880"/>
        <v>0</v>
      </c>
      <c r="O491" s="63">
        <f t="shared" si="880"/>
        <v>0</v>
      </c>
      <c r="P491" s="63">
        <f t="shared" si="881"/>
        <v>0</v>
      </c>
      <c r="Q491" s="63">
        <f t="shared" si="881"/>
        <v>0</v>
      </c>
      <c r="R491" s="63">
        <f t="shared" si="881"/>
        <v>0</v>
      </c>
      <c r="S491" s="63">
        <f t="shared" si="881"/>
        <v>0</v>
      </c>
      <c r="T491" s="63">
        <f t="shared" si="881"/>
        <v>0</v>
      </c>
      <c r="U491" s="63">
        <f t="shared" si="881"/>
        <v>0</v>
      </c>
      <c r="V491" s="63">
        <f t="shared" si="881"/>
        <v>0</v>
      </c>
      <c r="W491" s="63">
        <f t="shared" si="881"/>
        <v>0</v>
      </c>
      <c r="X491" s="63">
        <f t="shared" si="881"/>
        <v>0</v>
      </c>
      <c r="AA491" s="3">
        <f t="shared" si="882"/>
        <v>0</v>
      </c>
    </row>
    <row r="492" spans="1:27" x14ac:dyDescent="0.25">
      <c r="A492" s="8">
        <f t="shared" si="884"/>
        <v>390</v>
      </c>
      <c r="B492" s="3" t="str">
        <f t="shared" si="883"/>
        <v xml:space="preserve">    Lights</v>
      </c>
      <c r="C492" s="34" t="s">
        <v>380</v>
      </c>
      <c r="E492" s="63">
        <f>'Class Expense - Elec'!$K$117+'Class Expense - PRP'!$K$117</f>
        <v>0</v>
      </c>
      <c r="F492" s="63">
        <f t="shared" si="880"/>
        <v>0</v>
      </c>
      <c r="G492" s="63">
        <f t="shared" si="880"/>
        <v>0</v>
      </c>
      <c r="H492" s="63">
        <f t="shared" si="880"/>
        <v>0</v>
      </c>
      <c r="I492" s="63">
        <f t="shared" si="880"/>
        <v>0</v>
      </c>
      <c r="J492" s="63">
        <f t="shared" si="880"/>
        <v>0</v>
      </c>
      <c r="K492" s="63">
        <f t="shared" si="880"/>
        <v>0</v>
      </c>
      <c r="L492" s="63">
        <f t="shared" si="880"/>
        <v>0</v>
      </c>
      <c r="M492" s="63">
        <f t="shared" si="880"/>
        <v>0</v>
      </c>
      <c r="N492" s="63">
        <f t="shared" si="880"/>
        <v>0</v>
      </c>
      <c r="O492" s="63">
        <f t="shared" si="880"/>
        <v>0</v>
      </c>
      <c r="P492" s="63">
        <f t="shared" si="881"/>
        <v>0</v>
      </c>
      <c r="Q492" s="63">
        <f t="shared" si="881"/>
        <v>0</v>
      </c>
      <c r="R492" s="63">
        <f t="shared" si="881"/>
        <v>0</v>
      </c>
      <c r="S492" s="63">
        <f t="shared" si="881"/>
        <v>0</v>
      </c>
      <c r="T492" s="63">
        <f t="shared" si="881"/>
        <v>0</v>
      </c>
      <c r="U492" s="63">
        <f t="shared" si="881"/>
        <v>0</v>
      </c>
      <c r="V492" s="63">
        <f t="shared" si="881"/>
        <v>0</v>
      </c>
      <c r="W492" s="63">
        <f t="shared" si="881"/>
        <v>0</v>
      </c>
      <c r="X492" s="63">
        <f t="shared" si="881"/>
        <v>0</v>
      </c>
      <c r="AA492" s="3">
        <f t="shared" si="882"/>
        <v>0</v>
      </c>
    </row>
    <row r="493" spans="1:27" x14ac:dyDescent="0.25">
      <c r="A493" s="8">
        <f t="shared" si="884"/>
        <v>391</v>
      </c>
      <c r="B493" s="3" t="str">
        <f t="shared" si="883"/>
        <v xml:space="preserve">    na</v>
      </c>
      <c r="C493" s="34" t="s">
        <v>380</v>
      </c>
      <c r="E493" s="63">
        <f>'Class Expense - Elec'!$L$117+'Class Expense - PRP'!$L$117</f>
        <v>0</v>
      </c>
      <c r="F493" s="63">
        <f t="shared" si="880"/>
        <v>0</v>
      </c>
      <c r="G493" s="63">
        <f t="shared" si="880"/>
        <v>0</v>
      </c>
      <c r="H493" s="63">
        <f t="shared" si="880"/>
        <v>0</v>
      </c>
      <c r="I493" s="63">
        <f t="shared" si="880"/>
        <v>0</v>
      </c>
      <c r="J493" s="63">
        <f t="shared" si="880"/>
        <v>0</v>
      </c>
      <c r="K493" s="63">
        <f t="shared" si="880"/>
        <v>0</v>
      </c>
      <c r="L493" s="63">
        <f t="shared" si="880"/>
        <v>0</v>
      </c>
      <c r="M493" s="63">
        <f t="shared" si="880"/>
        <v>0</v>
      </c>
      <c r="N493" s="63">
        <f t="shared" si="880"/>
        <v>0</v>
      </c>
      <c r="O493" s="63">
        <f t="shared" si="880"/>
        <v>0</v>
      </c>
      <c r="P493" s="63">
        <f t="shared" si="881"/>
        <v>0</v>
      </c>
      <c r="Q493" s="63">
        <f t="shared" si="881"/>
        <v>0</v>
      </c>
      <c r="R493" s="63">
        <f t="shared" si="881"/>
        <v>0</v>
      </c>
      <c r="S493" s="63">
        <f t="shared" si="881"/>
        <v>0</v>
      </c>
      <c r="T493" s="63">
        <f t="shared" si="881"/>
        <v>0</v>
      </c>
      <c r="U493" s="63">
        <f t="shared" si="881"/>
        <v>0</v>
      </c>
      <c r="V493" s="63">
        <f t="shared" si="881"/>
        <v>0</v>
      </c>
      <c r="W493" s="63">
        <f t="shared" si="881"/>
        <v>0</v>
      </c>
      <c r="X493" s="63">
        <f t="shared" si="881"/>
        <v>0</v>
      </c>
      <c r="AA493" s="3">
        <f t="shared" si="882"/>
        <v>0</v>
      </c>
    </row>
    <row r="494" spans="1:27" x14ac:dyDescent="0.25">
      <c r="A494" s="8">
        <f t="shared" si="884"/>
        <v>392</v>
      </c>
      <c r="B494" s="3" t="str">
        <f t="shared" si="883"/>
        <v xml:space="preserve">    na</v>
      </c>
      <c r="C494" s="34" t="s">
        <v>380</v>
      </c>
      <c r="E494" s="63">
        <f>'Class Expense - Elec'!$M$117+'Class Expense - PRP'!$M$117</f>
        <v>0</v>
      </c>
      <c r="F494" s="63">
        <f t="shared" si="880"/>
        <v>0</v>
      </c>
      <c r="G494" s="63">
        <f t="shared" si="880"/>
        <v>0</v>
      </c>
      <c r="H494" s="63">
        <f t="shared" si="880"/>
        <v>0</v>
      </c>
      <c r="I494" s="63">
        <f t="shared" si="880"/>
        <v>0</v>
      </c>
      <c r="J494" s="63">
        <f t="shared" si="880"/>
        <v>0</v>
      </c>
      <c r="K494" s="63">
        <f t="shared" si="880"/>
        <v>0</v>
      </c>
      <c r="L494" s="63">
        <f t="shared" si="880"/>
        <v>0</v>
      </c>
      <c r="M494" s="63">
        <f t="shared" si="880"/>
        <v>0</v>
      </c>
      <c r="N494" s="63">
        <f t="shared" si="880"/>
        <v>0</v>
      </c>
      <c r="O494" s="63">
        <f t="shared" si="880"/>
        <v>0</v>
      </c>
      <c r="P494" s="63">
        <f t="shared" si="881"/>
        <v>0</v>
      </c>
      <c r="Q494" s="63">
        <f t="shared" si="881"/>
        <v>0</v>
      </c>
      <c r="R494" s="63">
        <f t="shared" si="881"/>
        <v>0</v>
      </c>
      <c r="S494" s="63">
        <f t="shared" si="881"/>
        <v>0</v>
      </c>
      <c r="T494" s="63">
        <f t="shared" si="881"/>
        <v>0</v>
      </c>
      <c r="U494" s="63">
        <f t="shared" si="881"/>
        <v>0</v>
      </c>
      <c r="V494" s="63">
        <f t="shared" si="881"/>
        <v>0</v>
      </c>
      <c r="W494" s="63">
        <f t="shared" si="881"/>
        <v>0</v>
      </c>
      <c r="X494" s="63">
        <f t="shared" si="881"/>
        <v>0</v>
      </c>
      <c r="AA494" s="3">
        <f t="shared" si="882"/>
        <v>0</v>
      </c>
    </row>
    <row r="495" spans="1:27" x14ac:dyDescent="0.25">
      <c r="A495" s="8">
        <f t="shared" si="884"/>
        <v>393</v>
      </c>
      <c r="B495" s="3" t="str">
        <f t="shared" si="883"/>
        <v xml:space="preserve">    na</v>
      </c>
      <c r="C495" s="34" t="s">
        <v>380</v>
      </c>
      <c r="E495" s="63">
        <f>'Class Expense - Elec'!$N$117+'Class Expense - PRP'!$N$117</f>
        <v>0</v>
      </c>
      <c r="F495" s="63">
        <f t="shared" si="880"/>
        <v>0</v>
      </c>
      <c r="G495" s="63">
        <f t="shared" si="880"/>
        <v>0</v>
      </c>
      <c r="H495" s="63">
        <f t="shared" si="880"/>
        <v>0</v>
      </c>
      <c r="I495" s="63">
        <f t="shared" si="880"/>
        <v>0</v>
      </c>
      <c r="J495" s="63">
        <f t="shared" si="880"/>
        <v>0</v>
      </c>
      <c r="K495" s="63">
        <f t="shared" si="880"/>
        <v>0</v>
      </c>
      <c r="L495" s="63">
        <f t="shared" si="880"/>
        <v>0</v>
      </c>
      <c r="M495" s="63">
        <f t="shared" si="880"/>
        <v>0</v>
      </c>
      <c r="N495" s="63">
        <f t="shared" si="880"/>
        <v>0</v>
      </c>
      <c r="O495" s="63">
        <f t="shared" si="880"/>
        <v>0</v>
      </c>
      <c r="P495" s="63">
        <f t="shared" si="881"/>
        <v>0</v>
      </c>
      <c r="Q495" s="63">
        <f t="shared" si="881"/>
        <v>0</v>
      </c>
      <c r="R495" s="63">
        <f t="shared" si="881"/>
        <v>0</v>
      </c>
      <c r="S495" s="63">
        <f t="shared" si="881"/>
        <v>0</v>
      </c>
      <c r="T495" s="63">
        <f t="shared" si="881"/>
        <v>0</v>
      </c>
      <c r="U495" s="63">
        <f t="shared" si="881"/>
        <v>0</v>
      </c>
      <c r="V495" s="63">
        <f t="shared" si="881"/>
        <v>0</v>
      </c>
      <c r="W495" s="63">
        <f t="shared" si="881"/>
        <v>0</v>
      </c>
      <c r="X495" s="63">
        <f t="shared" si="881"/>
        <v>0</v>
      </c>
      <c r="AA495" s="3">
        <f t="shared" si="882"/>
        <v>0</v>
      </c>
    </row>
    <row r="496" spans="1:27" x14ac:dyDescent="0.25">
      <c r="A496" s="8">
        <f t="shared" si="884"/>
        <v>394</v>
      </c>
      <c r="B496" s="3" t="str">
        <f t="shared" si="883"/>
        <v xml:space="preserve">    na</v>
      </c>
      <c r="C496" s="34" t="s">
        <v>380</v>
      </c>
      <c r="E496" s="69">
        <f>'Class Expense - Elec'!$O$117+'Class Expense - PRP'!$O$117</f>
        <v>0</v>
      </c>
      <c r="F496" s="69">
        <f t="shared" si="880"/>
        <v>0</v>
      </c>
      <c r="G496" s="69">
        <f t="shared" si="880"/>
        <v>0</v>
      </c>
      <c r="H496" s="69">
        <f t="shared" si="880"/>
        <v>0</v>
      </c>
      <c r="I496" s="69">
        <f t="shared" si="880"/>
        <v>0</v>
      </c>
      <c r="J496" s="69">
        <f t="shared" si="880"/>
        <v>0</v>
      </c>
      <c r="K496" s="69">
        <f t="shared" si="880"/>
        <v>0</v>
      </c>
      <c r="L496" s="69">
        <f t="shared" si="880"/>
        <v>0</v>
      </c>
      <c r="M496" s="69">
        <f t="shared" si="880"/>
        <v>0</v>
      </c>
      <c r="N496" s="69">
        <f t="shared" si="880"/>
        <v>0</v>
      </c>
      <c r="O496" s="69">
        <f t="shared" si="880"/>
        <v>0</v>
      </c>
      <c r="P496" s="69">
        <f t="shared" si="881"/>
        <v>0</v>
      </c>
      <c r="Q496" s="69">
        <f t="shared" si="881"/>
        <v>0</v>
      </c>
      <c r="R496" s="69">
        <f t="shared" si="881"/>
        <v>0</v>
      </c>
      <c r="S496" s="69">
        <f t="shared" si="881"/>
        <v>0</v>
      </c>
      <c r="T496" s="69">
        <f t="shared" si="881"/>
        <v>0</v>
      </c>
      <c r="U496" s="69">
        <f t="shared" si="881"/>
        <v>0</v>
      </c>
      <c r="V496" s="69">
        <f t="shared" si="881"/>
        <v>0</v>
      </c>
      <c r="W496" s="69">
        <f t="shared" si="881"/>
        <v>0</v>
      </c>
      <c r="X496" s="69">
        <f t="shared" si="881"/>
        <v>0</v>
      </c>
      <c r="AA496" s="3">
        <f t="shared" si="882"/>
        <v>0</v>
      </c>
    </row>
    <row r="497" spans="1:27" x14ac:dyDescent="0.25">
      <c r="A497" s="8">
        <f t="shared" si="884"/>
        <v>395</v>
      </c>
      <c r="E497" s="63">
        <f>SUM(E488:E496)</f>
        <v>0</v>
      </c>
      <c r="F497" s="63">
        <f t="shared" ref="F497" si="885">SUM(F488:F496)</f>
        <v>0</v>
      </c>
      <c r="G497" s="63">
        <f t="shared" ref="G497" si="886">SUM(G488:G496)</f>
        <v>0</v>
      </c>
      <c r="H497" s="63">
        <f t="shared" ref="H497" si="887">SUM(H488:H496)</f>
        <v>0</v>
      </c>
      <c r="I497" s="63">
        <f t="shared" ref="I497" si="888">SUM(I488:I496)</f>
        <v>0</v>
      </c>
      <c r="J497" s="63">
        <f t="shared" ref="J497" si="889">SUM(J488:J496)</f>
        <v>0</v>
      </c>
      <c r="K497" s="63">
        <f t="shared" ref="K497" si="890">SUM(K488:K496)</f>
        <v>0</v>
      </c>
      <c r="L497" s="63">
        <f t="shared" ref="L497" si="891">SUM(L488:L496)</f>
        <v>0</v>
      </c>
      <c r="M497" s="63">
        <f t="shared" ref="M497" si="892">SUM(M488:M496)</f>
        <v>0</v>
      </c>
      <c r="N497" s="63">
        <f t="shared" ref="N497" si="893">SUM(N488:N496)</f>
        <v>0</v>
      </c>
      <c r="O497" s="63">
        <f t="shared" ref="O497" si="894">SUM(O488:O496)</f>
        <v>0</v>
      </c>
      <c r="P497" s="63">
        <f t="shared" ref="P497" si="895">SUM(P488:P496)</f>
        <v>0</v>
      </c>
      <c r="Q497" s="63">
        <f t="shared" ref="Q497" si="896">SUM(Q488:Q496)</f>
        <v>0</v>
      </c>
      <c r="R497" s="63">
        <f t="shared" ref="R497" si="897">SUM(R488:R496)</f>
        <v>0</v>
      </c>
      <c r="S497" s="63">
        <f t="shared" ref="S497" si="898">SUM(S488:S496)</f>
        <v>0</v>
      </c>
      <c r="T497" s="63">
        <f t="shared" ref="T497" si="899">SUM(T488:T496)</f>
        <v>0</v>
      </c>
      <c r="U497" s="63">
        <f t="shared" ref="U497" si="900">SUM(U488:U496)</f>
        <v>0</v>
      </c>
      <c r="V497" s="63">
        <f t="shared" ref="V497" si="901">SUM(V488:V496)</f>
        <v>0</v>
      </c>
      <c r="W497" s="63">
        <f t="shared" ref="W497" si="902">SUM(W488:W496)</f>
        <v>0</v>
      </c>
      <c r="X497" s="63">
        <f t="shared" ref="X497" si="903">SUM(X488:X496)</f>
        <v>0</v>
      </c>
      <c r="AA497" s="3">
        <f t="shared" si="882"/>
        <v>0</v>
      </c>
    </row>
    <row r="499" spans="1:27" x14ac:dyDescent="0.25">
      <c r="B499" s="3" t="s">
        <v>470</v>
      </c>
    </row>
    <row r="500" spans="1:27" x14ac:dyDescent="0.25">
      <c r="A500" s="8">
        <f>A497+1</f>
        <v>396</v>
      </c>
      <c r="B500" s="3" t="str">
        <f>B488</f>
        <v xml:space="preserve">    Consumer</v>
      </c>
      <c r="C500" s="34" t="s">
        <v>380</v>
      </c>
      <c r="E500" s="63">
        <f>'Class Expense - Elec'!$G$118+'Class Expense - PRP'!$G$118</f>
        <v>0</v>
      </c>
      <c r="F500" s="63">
        <f t="shared" ref="F500:O508" si="904">IFERROR($E500*VLOOKUP($C500,ALLOCATORS,F$1,FALSE),0)</f>
        <v>0</v>
      </c>
      <c r="G500" s="63">
        <f t="shared" si="904"/>
        <v>0</v>
      </c>
      <c r="H500" s="63">
        <f t="shared" si="904"/>
        <v>0</v>
      </c>
      <c r="I500" s="63">
        <f t="shared" si="904"/>
        <v>0</v>
      </c>
      <c r="J500" s="63">
        <f t="shared" si="904"/>
        <v>0</v>
      </c>
      <c r="K500" s="63">
        <f t="shared" si="904"/>
        <v>0</v>
      </c>
      <c r="L500" s="63">
        <f t="shared" si="904"/>
        <v>0</v>
      </c>
      <c r="M500" s="63">
        <f t="shared" si="904"/>
        <v>0</v>
      </c>
      <c r="N500" s="63">
        <f t="shared" si="904"/>
        <v>0</v>
      </c>
      <c r="O500" s="63">
        <f t="shared" si="904"/>
        <v>0</v>
      </c>
      <c r="P500" s="63">
        <f t="shared" ref="P500:X508" si="905">IFERROR($E500*VLOOKUP($C500,ALLOCATORS,P$1,FALSE),0)</f>
        <v>0</v>
      </c>
      <c r="Q500" s="63">
        <f t="shared" si="905"/>
        <v>0</v>
      </c>
      <c r="R500" s="63">
        <f t="shared" si="905"/>
        <v>0</v>
      </c>
      <c r="S500" s="63">
        <f t="shared" si="905"/>
        <v>0</v>
      </c>
      <c r="T500" s="63">
        <f t="shared" si="905"/>
        <v>0</v>
      </c>
      <c r="U500" s="63">
        <f t="shared" si="905"/>
        <v>0</v>
      </c>
      <c r="V500" s="63">
        <f t="shared" si="905"/>
        <v>0</v>
      </c>
      <c r="W500" s="63">
        <f t="shared" si="905"/>
        <v>0</v>
      </c>
      <c r="X500" s="63">
        <f t="shared" si="905"/>
        <v>0</v>
      </c>
      <c r="AA500" s="3">
        <f t="shared" ref="AA500:AA509" si="906">IF(ROUND(SUM(F500:X500)-E500,0)=0,0,1)</f>
        <v>0</v>
      </c>
    </row>
    <row r="501" spans="1:27" x14ac:dyDescent="0.25">
      <c r="A501" s="8">
        <f>+A500+1</f>
        <v>397</v>
      </c>
      <c r="B501" s="3" t="str">
        <f t="shared" ref="B501:B508" si="907">B489</f>
        <v xml:space="preserve">    Demand</v>
      </c>
      <c r="C501" s="34" t="s">
        <v>380</v>
      </c>
      <c r="E501" s="63">
        <f>'Class Expense - Elec'!$H$118+'Class Expense - PRP'!$H$118</f>
        <v>0</v>
      </c>
      <c r="F501" s="63">
        <f t="shared" si="904"/>
        <v>0</v>
      </c>
      <c r="G501" s="63">
        <f t="shared" si="904"/>
        <v>0</v>
      </c>
      <c r="H501" s="63">
        <f t="shared" si="904"/>
        <v>0</v>
      </c>
      <c r="I501" s="63">
        <f t="shared" si="904"/>
        <v>0</v>
      </c>
      <c r="J501" s="63">
        <f t="shared" si="904"/>
        <v>0</v>
      </c>
      <c r="K501" s="63">
        <f t="shared" si="904"/>
        <v>0</v>
      </c>
      <c r="L501" s="63">
        <f t="shared" si="904"/>
        <v>0</v>
      </c>
      <c r="M501" s="63">
        <f t="shared" si="904"/>
        <v>0</v>
      </c>
      <c r="N501" s="63">
        <f t="shared" si="904"/>
        <v>0</v>
      </c>
      <c r="O501" s="63">
        <f t="shared" si="904"/>
        <v>0</v>
      </c>
      <c r="P501" s="63">
        <f t="shared" si="905"/>
        <v>0</v>
      </c>
      <c r="Q501" s="63">
        <f t="shared" si="905"/>
        <v>0</v>
      </c>
      <c r="R501" s="63">
        <f t="shared" si="905"/>
        <v>0</v>
      </c>
      <c r="S501" s="63">
        <f t="shared" si="905"/>
        <v>0</v>
      </c>
      <c r="T501" s="63">
        <f t="shared" si="905"/>
        <v>0</v>
      </c>
      <c r="U501" s="63">
        <f t="shared" si="905"/>
        <v>0</v>
      </c>
      <c r="V501" s="63">
        <f t="shared" si="905"/>
        <v>0</v>
      </c>
      <c r="W501" s="63">
        <f t="shared" si="905"/>
        <v>0</v>
      </c>
      <c r="X501" s="63">
        <f t="shared" si="905"/>
        <v>0</v>
      </c>
      <c r="AA501" s="3">
        <f t="shared" si="906"/>
        <v>0</v>
      </c>
    </row>
    <row r="502" spans="1:27" x14ac:dyDescent="0.25">
      <c r="A502" s="8">
        <f t="shared" ref="A502:A509" si="908">+A501+1</f>
        <v>398</v>
      </c>
      <c r="B502" s="3" t="str">
        <f t="shared" si="907"/>
        <v xml:space="preserve">    Energy</v>
      </c>
      <c r="C502" s="34" t="s">
        <v>380</v>
      </c>
      <c r="E502" s="63">
        <f>'Class Expense - Elec'!$I$118+'Class Expense - PRP'!$I$118</f>
        <v>0</v>
      </c>
      <c r="F502" s="63">
        <f t="shared" si="904"/>
        <v>0</v>
      </c>
      <c r="G502" s="63">
        <f t="shared" si="904"/>
        <v>0</v>
      </c>
      <c r="H502" s="63">
        <f t="shared" si="904"/>
        <v>0</v>
      </c>
      <c r="I502" s="63">
        <f t="shared" si="904"/>
        <v>0</v>
      </c>
      <c r="J502" s="63">
        <f t="shared" si="904"/>
        <v>0</v>
      </c>
      <c r="K502" s="63">
        <f t="shared" si="904"/>
        <v>0</v>
      </c>
      <c r="L502" s="63">
        <f t="shared" si="904"/>
        <v>0</v>
      </c>
      <c r="M502" s="63">
        <f t="shared" si="904"/>
        <v>0</v>
      </c>
      <c r="N502" s="63">
        <f t="shared" si="904"/>
        <v>0</v>
      </c>
      <c r="O502" s="63">
        <f t="shared" si="904"/>
        <v>0</v>
      </c>
      <c r="P502" s="63">
        <f t="shared" si="905"/>
        <v>0</v>
      </c>
      <c r="Q502" s="63">
        <f t="shared" si="905"/>
        <v>0</v>
      </c>
      <c r="R502" s="63">
        <f t="shared" si="905"/>
        <v>0</v>
      </c>
      <c r="S502" s="63">
        <f t="shared" si="905"/>
        <v>0</v>
      </c>
      <c r="T502" s="63">
        <f t="shared" si="905"/>
        <v>0</v>
      </c>
      <c r="U502" s="63">
        <f t="shared" si="905"/>
        <v>0</v>
      </c>
      <c r="V502" s="63">
        <f t="shared" si="905"/>
        <v>0</v>
      </c>
      <c r="W502" s="63">
        <f t="shared" si="905"/>
        <v>0</v>
      </c>
      <c r="X502" s="63">
        <f t="shared" si="905"/>
        <v>0</v>
      </c>
      <c r="AA502" s="3">
        <f t="shared" si="906"/>
        <v>0</v>
      </c>
    </row>
    <row r="503" spans="1:27" x14ac:dyDescent="0.25">
      <c r="A503" s="8">
        <f t="shared" si="908"/>
        <v>399</v>
      </c>
      <c r="B503" s="3" t="str">
        <f t="shared" si="907"/>
        <v xml:space="preserve">    Revenue</v>
      </c>
      <c r="C503" s="34" t="s">
        <v>380</v>
      </c>
      <c r="E503" s="63">
        <f>'Class Expense - Elec'!$J$118+'Class Expense - PRP'!$J$118</f>
        <v>0</v>
      </c>
      <c r="F503" s="63">
        <f t="shared" si="904"/>
        <v>0</v>
      </c>
      <c r="G503" s="63">
        <f t="shared" si="904"/>
        <v>0</v>
      </c>
      <c r="H503" s="63">
        <f t="shared" si="904"/>
        <v>0</v>
      </c>
      <c r="I503" s="63">
        <f t="shared" si="904"/>
        <v>0</v>
      </c>
      <c r="J503" s="63">
        <f t="shared" si="904"/>
        <v>0</v>
      </c>
      <c r="K503" s="63">
        <f t="shared" si="904"/>
        <v>0</v>
      </c>
      <c r="L503" s="63">
        <f t="shared" si="904"/>
        <v>0</v>
      </c>
      <c r="M503" s="63">
        <f t="shared" si="904"/>
        <v>0</v>
      </c>
      <c r="N503" s="63">
        <f t="shared" si="904"/>
        <v>0</v>
      </c>
      <c r="O503" s="63">
        <f t="shared" si="904"/>
        <v>0</v>
      </c>
      <c r="P503" s="63">
        <f t="shared" si="905"/>
        <v>0</v>
      </c>
      <c r="Q503" s="63">
        <f t="shared" si="905"/>
        <v>0</v>
      </c>
      <c r="R503" s="63">
        <f t="shared" si="905"/>
        <v>0</v>
      </c>
      <c r="S503" s="63">
        <f t="shared" si="905"/>
        <v>0</v>
      </c>
      <c r="T503" s="63">
        <f t="shared" si="905"/>
        <v>0</v>
      </c>
      <c r="U503" s="63">
        <f t="shared" si="905"/>
        <v>0</v>
      </c>
      <c r="V503" s="63">
        <f t="shared" si="905"/>
        <v>0</v>
      </c>
      <c r="W503" s="63">
        <f t="shared" si="905"/>
        <v>0</v>
      </c>
      <c r="X503" s="63">
        <f t="shared" si="905"/>
        <v>0</v>
      </c>
      <c r="AA503" s="3">
        <f t="shared" si="906"/>
        <v>0</v>
      </c>
    </row>
    <row r="504" spans="1:27" x14ac:dyDescent="0.25">
      <c r="A504" s="8">
        <f t="shared" si="908"/>
        <v>400</v>
      </c>
      <c r="B504" s="3" t="str">
        <f t="shared" si="907"/>
        <v xml:space="preserve">    Lights</v>
      </c>
      <c r="C504" s="34" t="s">
        <v>380</v>
      </c>
      <c r="E504" s="63">
        <f>'Class Expense - Elec'!$K$118+'Class Expense - PRP'!$K$118</f>
        <v>0</v>
      </c>
      <c r="F504" s="63">
        <f t="shared" si="904"/>
        <v>0</v>
      </c>
      <c r="G504" s="63">
        <f t="shared" si="904"/>
        <v>0</v>
      </c>
      <c r="H504" s="63">
        <f t="shared" si="904"/>
        <v>0</v>
      </c>
      <c r="I504" s="63">
        <f t="shared" si="904"/>
        <v>0</v>
      </c>
      <c r="J504" s="63">
        <f t="shared" si="904"/>
        <v>0</v>
      </c>
      <c r="K504" s="63">
        <f t="shared" si="904"/>
        <v>0</v>
      </c>
      <c r="L504" s="63">
        <f t="shared" si="904"/>
        <v>0</v>
      </c>
      <c r="M504" s="63">
        <f t="shared" si="904"/>
        <v>0</v>
      </c>
      <c r="N504" s="63">
        <f t="shared" si="904"/>
        <v>0</v>
      </c>
      <c r="O504" s="63">
        <f t="shared" si="904"/>
        <v>0</v>
      </c>
      <c r="P504" s="63">
        <f t="shared" si="905"/>
        <v>0</v>
      </c>
      <c r="Q504" s="63">
        <f t="shared" si="905"/>
        <v>0</v>
      </c>
      <c r="R504" s="63">
        <f t="shared" si="905"/>
        <v>0</v>
      </c>
      <c r="S504" s="63">
        <f t="shared" si="905"/>
        <v>0</v>
      </c>
      <c r="T504" s="63">
        <f t="shared" si="905"/>
        <v>0</v>
      </c>
      <c r="U504" s="63">
        <f t="shared" si="905"/>
        <v>0</v>
      </c>
      <c r="V504" s="63">
        <f t="shared" si="905"/>
        <v>0</v>
      </c>
      <c r="W504" s="63">
        <f t="shared" si="905"/>
        <v>0</v>
      </c>
      <c r="X504" s="63">
        <f t="shared" si="905"/>
        <v>0</v>
      </c>
      <c r="AA504" s="3">
        <f t="shared" si="906"/>
        <v>0</v>
      </c>
    </row>
    <row r="505" spans="1:27" x14ac:dyDescent="0.25">
      <c r="A505" s="8">
        <f t="shared" si="908"/>
        <v>401</v>
      </c>
      <c r="B505" s="3" t="str">
        <f t="shared" si="907"/>
        <v xml:space="preserve">    na</v>
      </c>
      <c r="C505" s="34" t="s">
        <v>380</v>
      </c>
      <c r="E505" s="63">
        <f>'Class Expense - Elec'!$L$118+'Class Expense - PRP'!$L$118</f>
        <v>0</v>
      </c>
      <c r="F505" s="63">
        <f t="shared" si="904"/>
        <v>0</v>
      </c>
      <c r="G505" s="63">
        <f t="shared" si="904"/>
        <v>0</v>
      </c>
      <c r="H505" s="63">
        <f t="shared" si="904"/>
        <v>0</v>
      </c>
      <c r="I505" s="63">
        <f t="shared" si="904"/>
        <v>0</v>
      </c>
      <c r="J505" s="63">
        <f t="shared" si="904"/>
        <v>0</v>
      </c>
      <c r="K505" s="63">
        <f t="shared" si="904"/>
        <v>0</v>
      </c>
      <c r="L505" s="63">
        <f t="shared" si="904"/>
        <v>0</v>
      </c>
      <c r="M505" s="63">
        <f t="shared" si="904"/>
        <v>0</v>
      </c>
      <c r="N505" s="63">
        <f t="shared" si="904"/>
        <v>0</v>
      </c>
      <c r="O505" s="63">
        <f t="shared" si="904"/>
        <v>0</v>
      </c>
      <c r="P505" s="63">
        <f t="shared" si="905"/>
        <v>0</v>
      </c>
      <c r="Q505" s="63">
        <f t="shared" si="905"/>
        <v>0</v>
      </c>
      <c r="R505" s="63">
        <f t="shared" si="905"/>
        <v>0</v>
      </c>
      <c r="S505" s="63">
        <f t="shared" si="905"/>
        <v>0</v>
      </c>
      <c r="T505" s="63">
        <f t="shared" si="905"/>
        <v>0</v>
      </c>
      <c r="U505" s="63">
        <f t="shared" si="905"/>
        <v>0</v>
      </c>
      <c r="V505" s="63">
        <f t="shared" si="905"/>
        <v>0</v>
      </c>
      <c r="W505" s="63">
        <f t="shared" si="905"/>
        <v>0</v>
      </c>
      <c r="X505" s="63">
        <f t="shared" si="905"/>
        <v>0</v>
      </c>
      <c r="AA505" s="3">
        <f t="shared" si="906"/>
        <v>0</v>
      </c>
    </row>
    <row r="506" spans="1:27" x14ac:dyDescent="0.25">
      <c r="A506" s="8">
        <f t="shared" si="908"/>
        <v>402</v>
      </c>
      <c r="B506" s="3" t="str">
        <f t="shared" si="907"/>
        <v xml:space="preserve">    na</v>
      </c>
      <c r="C506" s="34" t="s">
        <v>380</v>
      </c>
      <c r="E506" s="63">
        <f>'Class Expense - Elec'!$M$118+'Class Expense - PRP'!$M$118</f>
        <v>0</v>
      </c>
      <c r="F506" s="63">
        <f t="shared" si="904"/>
        <v>0</v>
      </c>
      <c r="G506" s="63">
        <f t="shared" si="904"/>
        <v>0</v>
      </c>
      <c r="H506" s="63">
        <f t="shared" si="904"/>
        <v>0</v>
      </c>
      <c r="I506" s="63">
        <f t="shared" si="904"/>
        <v>0</v>
      </c>
      <c r="J506" s="63">
        <f t="shared" si="904"/>
        <v>0</v>
      </c>
      <c r="K506" s="63">
        <f t="shared" si="904"/>
        <v>0</v>
      </c>
      <c r="L506" s="63">
        <f t="shared" si="904"/>
        <v>0</v>
      </c>
      <c r="M506" s="63">
        <f t="shared" si="904"/>
        <v>0</v>
      </c>
      <c r="N506" s="63">
        <f t="shared" si="904"/>
        <v>0</v>
      </c>
      <c r="O506" s="63">
        <f t="shared" si="904"/>
        <v>0</v>
      </c>
      <c r="P506" s="63">
        <f t="shared" si="905"/>
        <v>0</v>
      </c>
      <c r="Q506" s="63">
        <f t="shared" si="905"/>
        <v>0</v>
      </c>
      <c r="R506" s="63">
        <f t="shared" si="905"/>
        <v>0</v>
      </c>
      <c r="S506" s="63">
        <f t="shared" si="905"/>
        <v>0</v>
      </c>
      <c r="T506" s="63">
        <f t="shared" si="905"/>
        <v>0</v>
      </c>
      <c r="U506" s="63">
        <f t="shared" si="905"/>
        <v>0</v>
      </c>
      <c r="V506" s="63">
        <f t="shared" si="905"/>
        <v>0</v>
      </c>
      <c r="W506" s="63">
        <f t="shared" si="905"/>
        <v>0</v>
      </c>
      <c r="X506" s="63">
        <f t="shared" si="905"/>
        <v>0</v>
      </c>
      <c r="AA506" s="3">
        <f t="shared" si="906"/>
        <v>0</v>
      </c>
    </row>
    <row r="507" spans="1:27" x14ac:dyDescent="0.25">
      <c r="A507" s="8">
        <f t="shared" si="908"/>
        <v>403</v>
      </c>
      <c r="B507" s="3" t="str">
        <f t="shared" si="907"/>
        <v xml:space="preserve">    na</v>
      </c>
      <c r="C507" s="34" t="s">
        <v>380</v>
      </c>
      <c r="E507" s="63">
        <f>'Class Expense - Elec'!$N$118+'Class Expense - PRP'!$N$118</f>
        <v>0</v>
      </c>
      <c r="F507" s="63">
        <f t="shared" si="904"/>
        <v>0</v>
      </c>
      <c r="G507" s="63">
        <f t="shared" si="904"/>
        <v>0</v>
      </c>
      <c r="H507" s="63">
        <f t="shared" si="904"/>
        <v>0</v>
      </c>
      <c r="I507" s="63">
        <f t="shared" si="904"/>
        <v>0</v>
      </c>
      <c r="J507" s="63">
        <f t="shared" si="904"/>
        <v>0</v>
      </c>
      <c r="K507" s="63">
        <f t="shared" si="904"/>
        <v>0</v>
      </c>
      <c r="L507" s="63">
        <f t="shared" si="904"/>
        <v>0</v>
      </c>
      <c r="M507" s="63">
        <f t="shared" si="904"/>
        <v>0</v>
      </c>
      <c r="N507" s="63">
        <f t="shared" si="904"/>
        <v>0</v>
      </c>
      <c r="O507" s="63">
        <f t="shared" si="904"/>
        <v>0</v>
      </c>
      <c r="P507" s="63">
        <f t="shared" si="905"/>
        <v>0</v>
      </c>
      <c r="Q507" s="63">
        <f t="shared" si="905"/>
        <v>0</v>
      </c>
      <c r="R507" s="63">
        <f t="shared" si="905"/>
        <v>0</v>
      </c>
      <c r="S507" s="63">
        <f t="shared" si="905"/>
        <v>0</v>
      </c>
      <c r="T507" s="63">
        <f t="shared" si="905"/>
        <v>0</v>
      </c>
      <c r="U507" s="63">
        <f t="shared" si="905"/>
        <v>0</v>
      </c>
      <c r="V507" s="63">
        <f t="shared" si="905"/>
        <v>0</v>
      </c>
      <c r="W507" s="63">
        <f t="shared" si="905"/>
        <v>0</v>
      </c>
      <c r="X507" s="63">
        <f t="shared" si="905"/>
        <v>0</v>
      </c>
      <c r="AA507" s="3">
        <f t="shared" si="906"/>
        <v>0</v>
      </c>
    </row>
    <row r="508" spans="1:27" x14ac:dyDescent="0.25">
      <c r="A508" s="8">
        <f t="shared" si="908"/>
        <v>404</v>
      </c>
      <c r="B508" s="3" t="str">
        <f t="shared" si="907"/>
        <v xml:space="preserve">    na</v>
      </c>
      <c r="C508" s="34" t="s">
        <v>380</v>
      </c>
      <c r="E508" s="69">
        <f>'Class Expense - Elec'!$O$118+'Class Expense - PRP'!$O$118</f>
        <v>0</v>
      </c>
      <c r="F508" s="69">
        <f t="shared" si="904"/>
        <v>0</v>
      </c>
      <c r="G508" s="69">
        <f t="shared" si="904"/>
        <v>0</v>
      </c>
      <c r="H508" s="69">
        <f t="shared" si="904"/>
        <v>0</v>
      </c>
      <c r="I508" s="69">
        <f t="shared" si="904"/>
        <v>0</v>
      </c>
      <c r="J508" s="69">
        <f t="shared" si="904"/>
        <v>0</v>
      </c>
      <c r="K508" s="69">
        <f t="shared" si="904"/>
        <v>0</v>
      </c>
      <c r="L508" s="69">
        <f t="shared" si="904"/>
        <v>0</v>
      </c>
      <c r="M508" s="69">
        <f t="shared" si="904"/>
        <v>0</v>
      </c>
      <c r="N508" s="69">
        <f t="shared" si="904"/>
        <v>0</v>
      </c>
      <c r="O508" s="69">
        <f t="shared" si="904"/>
        <v>0</v>
      </c>
      <c r="P508" s="69">
        <f t="shared" si="905"/>
        <v>0</v>
      </c>
      <c r="Q508" s="69">
        <f t="shared" si="905"/>
        <v>0</v>
      </c>
      <c r="R508" s="69">
        <f t="shared" si="905"/>
        <v>0</v>
      </c>
      <c r="S508" s="69">
        <f t="shared" si="905"/>
        <v>0</v>
      </c>
      <c r="T508" s="69">
        <f t="shared" si="905"/>
        <v>0</v>
      </c>
      <c r="U508" s="69">
        <f t="shared" si="905"/>
        <v>0</v>
      </c>
      <c r="V508" s="69">
        <f t="shared" si="905"/>
        <v>0</v>
      </c>
      <c r="W508" s="69">
        <f t="shared" si="905"/>
        <v>0</v>
      </c>
      <c r="X508" s="69">
        <f t="shared" si="905"/>
        <v>0</v>
      </c>
      <c r="AA508" s="3">
        <f t="shared" si="906"/>
        <v>0</v>
      </c>
    </row>
    <row r="509" spans="1:27" x14ac:dyDescent="0.25">
      <c r="A509" s="8">
        <f t="shared" si="908"/>
        <v>405</v>
      </c>
      <c r="E509" s="63">
        <f>SUM(E500:E508)</f>
        <v>0</v>
      </c>
      <c r="F509" s="63">
        <f t="shared" ref="F509" si="909">SUM(F500:F508)</f>
        <v>0</v>
      </c>
      <c r="G509" s="63">
        <f t="shared" ref="G509" si="910">SUM(G500:G508)</f>
        <v>0</v>
      </c>
      <c r="H509" s="63">
        <f t="shared" ref="H509" si="911">SUM(H500:H508)</f>
        <v>0</v>
      </c>
      <c r="I509" s="63">
        <f t="shared" ref="I509" si="912">SUM(I500:I508)</f>
        <v>0</v>
      </c>
      <c r="J509" s="63">
        <f t="shared" ref="J509" si="913">SUM(J500:J508)</f>
        <v>0</v>
      </c>
      <c r="K509" s="63">
        <f t="shared" ref="K509" si="914">SUM(K500:K508)</f>
        <v>0</v>
      </c>
      <c r="L509" s="63">
        <f t="shared" ref="L509" si="915">SUM(L500:L508)</f>
        <v>0</v>
      </c>
      <c r="M509" s="63">
        <f t="shared" ref="M509" si="916">SUM(M500:M508)</f>
        <v>0</v>
      </c>
      <c r="N509" s="63">
        <f t="shared" ref="N509" si="917">SUM(N500:N508)</f>
        <v>0</v>
      </c>
      <c r="O509" s="63">
        <f t="shared" ref="O509" si="918">SUM(O500:O508)</f>
        <v>0</v>
      </c>
      <c r="P509" s="63">
        <f t="shared" ref="P509" si="919">SUM(P500:P508)</f>
        <v>0</v>
      </c>
      <c r="Q509" s="63">
        <f t="shared" ref="Q509" si="920">SUM(Q500:Q508)</f>
        <v>0</v>
      </c>
      <c r="R509" s="63">
        <f t="shared" ref="R509" si="921">SUM(R500:R508)</f>
        <v>0</v>
      </c>
      <c r="S509" s="63">
        <f t="shared" ref="S509" si="922">SUM(S500:S508)</f>
        <v>0</v>
      </c>
      <c r="T509" s="63">
        <f t="shared" ref="T509" si="923">SUM(T500:T508)</f>
        <v>0</v>
      </c>
      <c r="U509" s="63">
        <f t="shared" ref="U509" si="924">SUM(U500:U508)</f>
        <v>0</v>
      </c>
      <c r="V509" s="63">
        <f t="shared" ref="V509" si="925">SUM(V500:V508)</f>
        <v>0</v>
      </c>
      <c r="W509" s="63">
        <f t="shared" ref="W509" si="926">SUM(W500:W508)</f>
        <v>0</v>
      </c>
      <c r="X509" s="63">
        <f t="shared" ref="X509" si="927">SUM(X500:X508)</f>
        <v>0</v>
      </c>
      <c r="AA509" s="3">
        <f t="shared" si="906"/>
        <v>0</v>
      </c>
    </row>
    <row r="511" spans="1:27" x14ac:dyDescent="0.25">
      <c r="A511" s="71">
        <f>+A509+1</f>
        <v>406</v>
      </c>
      <c r="B511" s="76" t="s">
        <v>479</v>
      </c>
      <c r="C511" s="66"/>
      <c r="D511" s="66"/>
      <c r="E511" s="70">
        <f>E509+E497+E485+E473+E461</f>
        <v>0</v>
      </c>
      <c r="F511" s="70">
        <f t="shared" ref="F511:X511" si="928">F509+F497+F485+F473+F461</f>
        <v>0</v>
      </c>
      <c r="G511" s="70">
        <f t="shared" si="928"/>
        <v>0</v>
      </c>
      <c r="H511" s="70">
        <f t="shared" si="928"/>
        <v>0</v>
      </c>
      <c r="I511" s="70">
        <f t="shared" si="928"/>
        <v>0</v>
      </c>
      <c r="J511" s="70">
        <f t="shared" si="928"/>
        <v>0</v>
      </c>
      <c r="K511" s="70">
        <f t="shared" si="928"/>
        <v>0</v>
      </c>
      <c r="L511" s="70">
        <f t="shared" si="928"/>
        <v>0</v>
      </c>
      <c r="M511" s="70">
        <f t="shared" si="928"/>
        <v>0</v>
      </c>
      <c r="N511" s="70">
        <f t="shared" si="928"/>
        <v>0</v>
      </c>
      <c r="O511" s="70">
        <f t="shared" si="928"/>
        <v>0</v>
      </c>
      <c r="P511" s="70">
        <f t="shared" si="928"/>
        <v>0</v>
      </c>
      <c r="Q511" s="70">
        <f t="shared" si="928"/>
        <v>0</v>
      </c>
      <c r="R511" s="70">
        <f t="shared" si="928"/>
        <v>0</v>
      </c>
      <c r="S511" s="70">
        <f t="shared" si="928"/>
        <v>0</v>
      </c>
      <c r="T511" s="70">
        <f t="shared" si="928"/>
        <v>0</v>
      </c>
      <c r="U511" s="70">
        <f t="shared" si="928"/>
        <v>0</v>
      </c>
      <c r="V511" s="70">
        <f t="shared" si="928"/>
        <v>0</v>
      </c>
      <c r="W511" s="70">
        <f t="shared" si="928"/>
        <v>0</v>
      </c>
      <c r="X511" s="70">
        <f t="shared" si="928"/>
        <v>0</v>
      </c>
    </row>
    <row r="514" spans="1:27" s="66" customFormat="1" x14ac:dyDescent="0.25">
      <c r="B514" s="67" t="s">
        <v>480</v>
      </c>
    </row>
    <row r="515" spans="1:27" x14ac:dyDescent="0.25">
      <c r="B515" s="3" t="s">
        <v>481</v>
      </c>
    </row>
    <row r="516" spans="1:27" x14ac:dyDescent="0.25">
      <c r="A516" s="8">
        <f>+A511+1</f>
        <v>407</v>
      </c>
      <c r="B516" s="3" t="str">
        <f>B500</f>
        <v xml:space="preserve">    Consumer</v>
      </c>
      <c r="C516" s="34" t="s">
        <v>373</v>
      </c>
      <c r="E516" s="63">
        <f>'Class Expense - Elec'!$G$122+'Class Expense - PRP'!$G$122</f>
        <v>290636.45343421941</v>
      </c>
      <c r="F516" s="63">
        <f t="shared" ref="F516:O524" si="929">IFERROR($E516*VLOOKUP($C516,ALLOCATORS,F$1,FALSE),0)</f>
        <v>222079.69728221573</v>
      </c>
      <c r="G516" s="63">
        <f t="shared" si="929"/>
        <v>26684.220015398201</v>
      </c>
      <c r="H516" s="63">
        <f t="shared" si="929"/>
        <v>40372.311956179925</v>
      </c>
      <c r="I516" s="63">
        <f t="shared" si="929"/>
        <v>610.55635249876036</v>
      </c>
      <c r="J516" s="63">
        <f t="shared" si="929"/>
        <v>75.592691261751284</v>
      </c>
      <c r="K516" s="63">
        <f t="shared" si="929"/>
        <v>40.703756833250686</v>
      </c>
      <c r="L516" s="63">
        <f t="shared" si="929"/>
        <v>5.8148224047500987</v>
      </c>
      <c r="M516" s="63">
        <f t="shared" si="929"/>
        <v>63.963046452251078</v>
      </c>
      <c r="N516" s="63">
        <f t="shared" si="929"/>
        <v>5.8148224047500987</v>
      </c>
      <c r="O516" s="63">
        <f t="shared" si="929"/>
        <v>63.963046452251078</v>
      </c>
      <c r="P516" s="63">
        <f t="shared" ref="P516:X524" si="930">IFERROR($E516*VLOOKUP($C516,ALLOCATORS,P$1,FALSE),0)</f>
        <v>633.8156421177606</v>
      </c>
      <c r="Q516" s="63">
        <f t="shared" si="930"/>
        <v>0</v>
      </c>
      <c r="R516" s="63">
        <f t="shared" si="930"/>
        <v>0</v>
      </c>
      <c r="S516" s="63">
        <f t="shared" si="930"/>
        <v>0</v>
      </c>
      <c r="T516" s="63">
        <f t="shared" si="930"/>
        <v>0</v>
      </c>
      <c r="U516" s="63">
        <f t="shared" si="930"/>
        <v>0</v>
      </c>
      <c r="V516" s="63">
        <f t="shared" si="930"/>
        <v>0</v>
      </c>
      <c r="W516" s="63">
        <f t="shared" si="930"/>
        <v>0</v>
      </c>
      <c r="X516" s="63">
        <f t="shared" si="930"/>
        <v>0</v>
      </c>
      <c r="AA516" s="3">
        <f t="shared" ref="AA516:AA525" si="931">IF(ROUND(SUM(F516:X516)-E516,0)=0,0,1)</f>
        <v>0</v>
      </c>
    </row>
    <row r="517" spans="1:27" x14ac:dyDescent="0.25">
      <c r="A517" s="8">
        <f>+A516+1</f>
        <v>408</v>
      </c>
      <c r="B517" s="3" t="str">
        <f t="shared" ref="B517:B524" si="932">B501</f>
        <v xml:space="preserve">    Demand</v>
      </c>
      <c r="C517" s="34" t="s">
        <v>525</v>
      </c>
      <c r="E517" s="63">
        <f>'Class Expense - Elec'!$H$122+'Class Expense - PRP'!$H$122</f>
        <v>1440573.4363251366</v>
      </c>
      <c r="F517" s="63">
        <f t="shared" si="929"/>
        <v>285023.71655883681</v>
      </c>
      <c r="G517" s="63">
        <f t="shared" si="929"/>
        <v>264364.78296540928</v>
      </c>
      <c r="H517" s="63">
        <f t="shared" si="929"/>
        <v>185491.688823976</v>
      </c>
      <c r="I517" s="63">
        <f t="shared" si="929"/>
        <v>67225.446380305599</v>
      </c>
      <c r="J517" s="63">
        <f t="shared" si="929"/>
        <v>142147.4372159222</v>
      </c>
      <c r="K517" s="63">
        <f t="shared" si="929"/>
        <v>375801.35174705915</v>
      </c>
      <c r="L517" s="63">
        <f t="shared" si="929"/>
        <v>28528.415515962974</v>
      </c>
      <c r="M517" s="63">
        <f t="shared" si="929"/>
        <v>91990.597117664729</v>
      </c>
      <c r="N517" s="63">
        <f t="shared" si="929"/>
        <v>0</v>
      </c>
      <c r="O517" s="63">
        <f t="shared" si="929"/>
        <v>0</v>
      </c>
      <c r="P517" s="63">
        <f t="shared" si="930"/>
        <v>0</v>
      </c>
      <c r="Q517" s="63">
        <f t="shared" si="930"/>
        <v>0</v>
      </c>
      <c r="R517" s="63">
        <f t="shared" si="930"/>
        <v>0</v>
      </c>
      <c r="S517" s="63">
        <f t="shared" si="930"/>
        <v>0</v>
      </c>
      <c r="T517" s="63">
        <f t="shared" si="930"/>
        <v>0</v>
      </c>
      <c r="U517" s="63">
        <f t="shared" si="930"/>
        <v>0</v>
      </c>
      <c r="V517" s="63">
        <f t="shared" si="930"/>
        <v>0</v>
      </c>
      <c r="W517" s="63">
        <f t="shared" si="930"/>
        <v>0</v>
      </c>
      <c r="X517" s="63">
        <f t="shared" si="930"/>
        <v>0</v>
      </c>
      <c r="AA517" s="3">
        <f t="shared" si="931"/>
        <v>0</v>
      </c>
    </row>
    <row r="518" spans="1:27" x14ac:dyDescent="0.25">
      <c r="A518" s="8">
        <f t="shared" ref="A518:A525" si="933">+A517+1</f>
        <v>409</v>
      </c>
      <c r="B518" s="3" t="str">
        <f t="shared" si="932"/>
        <v xml:space="preserve">    Energy</v>
      </c>
      <c r="C518" s="34" t="s">
        <v>369</v>
      </c>
      <c r="E518" s="63">
        <f>'Class Expense - Elec'!$I$122+'Class Expense - PRP'!$I$122</f>
        <v>0</v>
      </c>
      <c r="F518" s="63">
        <f t="shared" si="929"/>
        <v>0</v>
      </c>
      <c r="G518" s="63">
        <f t="shared" si="929"/>
        <v>0</v>
      </c>
      <c r="H518" s="63">
        <f t="shared" si="929"/>
        <v>0</v>
      </c>
      <c r="I518" s="63">
        <f t="shared" si="929"/>
        <v>0</v>
      </c>
      <c r="J518" s="63">
        <f t="shared" si="929"/>
        <v>0</v>
      </c>
      <c r="K518" s="63">
        <f t="shared" si="929"/>
        <v>0</v>
      </c>
      <c r="L518" s="63">
        <f t="shared" si="929"/>
        <v>0</v>
      </c>
      <c r="M518" s="63">
        <f t="shared" si="929"/>
        <v>0</v>
      </c>
      <c r="N518" s="63">
        <f t="shared" si="929"/>
        <v>0</v>
      </c>
      <c r="O518" s="63">
        <f t="shared" si="929"/>
        <v>0</v>
      </c>
      <c r="P518" s="63">
        <f t="shared" si="930"/>
        <v>0</v>
      </c>
      <c r="Q518" s="63">
        <f t="shared" si="930"/>
        <v>0</v>
      </c>
      <c r="R518" s="63">
        <f t="shared" si="930"/>
        <v>0</v>
      </c>
      <c r="S518" s="63">
        <f t="shared" si="930"/>
        <v>0</v>
      </c>
      <c r="T518" s="63">
        <f t="shared" si="930"/>
        <v>0</v>
      </c>
      <c r="U518" s="63">
        <f t="shared" si="930"/>
        <v>0</v>
      </c>
      <c r="V518" s="63">
        <f t="shared" si="930"/>
        <v>0</v>
      </c>
      <c r="W518" s="63">
        <f t="shared" si="930"/>
        <v>0</v>
      </c>
      <c r="X518" s="63">
        <f t="shared" si="930"/>
        <v>0</v>
      </c>
      <c r="AA518" s="3">
        <f t="shared" si="931"/>
        <v>0</v>
      </c>
    </row>
    <row r="519" spans="1:27" x14ac:dyDescent="0.25">
      <c r="A519" s="8">
        <f t="shared" si="933"/>
        <v>410</v>
      </c>
      <c r="B519" s="3" t="str">
        <f t="shared" si="932"/>
        <v xml:space="preserve">    Revenue</v>
      </c>
      <c r="C519" s="34" t="s">
        <v>91</v>
      </c>
      <c r="E519" s="63">
        <f>'Class Expense - Elec'!$J$122+'Class Expense - PRP'!$J$122</f>
        <v>0</v>
      </c>
      <c r="F519" s="63">
        <f t="shared" si="929"/>
        <v>0</v>
      </c>
      <c r="G519" s="63">
        <f t="shared" si="929"/>
        <v>0</v>
      </c>
      <c r="H519" s="63">
        <f t="shared" si="929"/>
        <v>0</v>
      </c>
      <c r="I519" s="63">
        <f t="shared" si="929"/>
        <v>0</v>
      </c>
      <c r="J519" s="63">
        <f t="shared" si="929"/>
        <v>0</v>
      </c>
      <c r="K519" s="63">
        <f t="shared" si="929"/>
        <v>0</v>
      </c>
      <c r="L519" s="63">
        <f t="shared" si="929"/>
        <v>0</v>
      </c>
      <c r="M519" s="63">
        <f t="shared" si="929"/>
        <v>0</v>
      </c>
      <c r="N519" s="63">
        <f t="shared" si="929"/>
        <v>0</v>
      </c>
      <c r="O519" s="63">
        <f t="shared" si="929"/>
        <v>0</v>
      </c>
      <c r="P519" s="63">
        <f t="shared" si="930"/>
        <v>0</v>
      </c>
      <c r="Q519" s="63">
        <f t="shared" si="930"/>
        <v>0</v>
      </c>
      <c r="R519" s="63">
        <f t="shared" si="930"/>
        <v>0</v>
      </c>
      <c r="S519" s="63">
        <f t="shared" si="930"/>
        <v>0</v>
      </c>
      <c r="T519" s="63">
        <f t="shared" si="930"/>
        <v>0</v>
      </c>
      <c r="U519" s="63">
        <f t="shared" si="930"/>
        <v>0</v>
      </c>
      <c r="V519" s="63">
        <f t="shared" si="930"/>
        <v>0</v>
      </c>
      <c r="W519" s="63">
        <f t="shared" si="930"/>
        <v>0</v>
      </c>
      <c r="X519" s="63">
        <f t="shared" si="930"/>
        <v>0</v>
      </c>
      <c r="AA519" s="3">
        <f t="shared" si="931"/>
        <v>0</v>
      </c>
    </row>
    <row r="520" spans="1:27" x14ac:dyDescent="0.25">
      <c r="A520" s="8">
        <f t="shared" si="933"/>
        <v>411</v>
      </c>
      <c r="B520" s="3" t="str">
        <f t="shared" si="932"/>
        <v xml:space="preserve">    Lights</v>
      </c>
      <c r="C520" s="34" t="s">
        <v>577</v>
      </c>
      <c r="E520" s="63">
        <f>'Class Expense - Elec'!$K$122+'Class Expense - PRP'!$K$122</f>
        <v>15494.207635066976</v>
      </c>
      <c r="F520" s="63">
        <f t="shared" si="929"/>
        <v>0</v>
      </c>
      <c r="G520" s="63">
        <f t="shared" si="929"/>
        <v>0</v>
      </c>
      <c r="H520" s="63">
        <f t="shared" si="929"/>
        <v>0</v>
      </c>
      <c r="I520" s="63">
        <f t="shared" si="929"/>
        <v>0</v>
      </c>
      <c r="J520" s="63">
        <f t="shared" si="929"/>
        <v>0</v>
      </c>
      <c r="K520" s="63">
        <f t="shared" si="929"/>
        <v>0</v>
      </c>
      <c r="L520" s="63">
        <f t="shared" si="929"/>
        <v>0</v>
      </c>
      <c r="M520" s="63">
        <f t="shared" si="929"/>
        <v>0</v>
      </c>
      <c r="N520" s="63">
        <f t="shared" si="929"/>
        <v>0</v>
      </c>
      <c r="O520" s="63">
        <f t="shared" si="929"/>
        <v>0</v>
      </c>
      <c r="P520" s="63">
        <f t="shared" si="930"/>
        <v>15494.207635066976</v>
      </c>
      <c r="Q520" s="63">
        <f t="shared" si="930"/>
        <v>0</v>
      </c>
      <c r="R520" s="63">
        <f t="shared" si="930"/>
        <v>0</v>
      </c>
      <c r="S520" s="63">
        <f t="shared" si="930"/>
        <v>0</v>
      </c>
      <c r="T520" s="63">
        <f t="shared" si="930"/>
        <v>0</v>
      </c>
      <c r="U520" s="63">
        <f t="shared" si="930"/>
        <v>0</v>
      </c>
      <c r="V520" s="63">
        <f t="shared" si="930"/>
        <v>0</v>
      </c>
      <c r="W520" s="63">
        <f t="shared" si="930"/>
        <v>0</v>
      </c>
      <c r="X520" s="63">
        <f t="shared" si="930"/>
        <v>0</v>
      </c>
      <c r="AA520" s="3">
        <f t="shared" si="931"/>
        <v>0</v>
      </c>
    </row>
    <row r="521" spans="1:27" x14ac:dyDescent="0.25">
      <c r="A521" s="8">
        <f t="shared" si="933"/>
        <v>412</v>
      </c>
      <c r="B521" s="3" t="str">
        <f t="shared" si="932"/>
        <v xml:space="preserve">    na</v>
      </c>
      <c r="C521" s="34" t="s">
        <v>373</v>
      </c>
      <c r="E521" s="63">
        <f>'Class Expense - Elec'!$L$122+'Class Expense - PRP'!$L$122</f>
        <v>0</v>
      </c>
      <c r="F521" s="63">
        <f t="shared" si="929"/>
        <v>0</v>
      </c>
      <c r="G521" s="63">
        <f t="shared" si="929"/>
        <v>0</v>
      </c>
      <c r="H521" s="63">
        <f t="shared" si="929"/>
        <v>0</v>
      </c>
      <c r="I521" s="63">
        <f t="shared" si="929"/>
        <v>0</v>
      </c>
      <c r="J521" s="63">
        <f t="shared" si="929"/>
        <v>0</v>
      </c>
      <c r="K521" s="63">
        <f t="shared" si="929"/>
        <v>0</v>
      </c>
      <c r="L521" s="63">
        <f t="shared" si="929"/>
        <v>0</v>
      </c>
      <c r="M521" s="63">
        <f t="shared" si="929"/>
        <v>0</v>
      </c>
      <c r="N521" s="63">
        <f t="shared" si="929"/>
        <v>0</v>
      </c>
      <c r="O521" s="63">
        <f t="shared" si="929"/>
        <v>0</v>
      </c>
      <c r="P521" s="63">
        <f t="shared" si="930"/>
        <v>0</v>
      </c>
      <c r="Q521" s="63">
        <f t="shared" si="930"/>
        <v>0</v>
      </c>
      <c r="R521" s="63">
        <f t="shared" si="930"/>
        <v>0</v>
      </c>
      <c r="S521" s="63">
        <f t="shared" si="930"/>
        <v>0</v>
      </c>
      <c r="T521" s="63">
        <f t="shared" si="930"/>
        <v>0</v>
      </c>
      <c r="U521" s="63">
        <f t="shared" si="930"/>
        <v>0</v>
      </c>
      <c r="V521" s="63">
        <f t="shared" si="930"/>
        <v>0</v>
      </c>
      <c r="W521" s="63">
        <f t="shared" si="930"/>
        <v>0</v>
      </c>
      <c r="X521" s="63">
        <f t="shared" si="930"/>
        <v>0</v>
      </c>
      <c r="AA521" s="3">
        <f t="shared" si="931"/>
        <v>0</v>
      </c>
    </row>
    <row r="522" spans="1:27" x14ac:dyDescent="0.25">
      <c r="A522" s="8">
        <f t="shared" si="933"/>
        <v>413</v>
      </c>
      <c r="B522" s="3" t="str">
        <f t="shared" si="932"/>
        <v xml:space="preserve">    na</v>
      </c>
      <c r="C522" s="34" t="s">
        <v>373</v>
      </c>
      <c r="E522" s="63">
        <f>'Class Expense - Elec'!$M$122+'Class Expense - PRP'!$M$122</f>
        <v>0</v>
      </c>
      <c r="F522" s="63">
        <f t="shared" si="929"/>
        <v>0</v>
      </c>
      <c r="G522" s="63">
        <f t="shared" si="929"/>
        <v>0</v>
      </c>
      <c r="H522" s="63">
        <f t="shared" si="929"/>
        <v>0</v>
      </c>
      <c r="I522" s="63">
        <f t="shared" si="929"/>
        <v>0</v>
      </c>
      <c r="J522" s="63">
        <f t="shared" si="929"/>
        <v>0</v>
      </c>
      <c r="K522" s="63">
        <f t="shared" si="929"/>
        <v>0</v>
      </c>
      <c r="L522" s="63">
        <f t="shared" si="929"/>
        <v>0</v>
      </c>
      <c r="M522" s="63">
        <f t="shared" si="929"/>
        <v>0</v>
      </c>
      <c r="N522" s="63">
        <f t="shared" si="929"/>
        <v>0</v>
      </c>
      <c r="O522" s="63">
        <f t="shared" si="929"/>
        <v>0</v>
      </c>
      <c r="P522" s="63">
        <f t="shared" si="930"/>
        <v>0</v>
      </c>
      <c r="Q522" s="63">
        <f t="shared" si="930"/>
        <v>0</v>
      </c>
      <c r="R522" s="63">
        <f t="shared" si="930"/>
        <v>0</v>
      </c>
      <c r="S522" s="63">
        <f t="shared" si="930"/>
        <v>0</v>
      </c>
      <c r="T522" s="63">
        <f t="shared" si="930"/>
        <v>0</v>
      </c>
      <c r="U522" s="63">
        <f t="shared" si="930"/>
        <v>0</v>
      </c>
      <c r="V522" s="63">
        <f t="shared" si="930"/>
        <v>0</v>
      </c>
      <c r="W522" s="63">
        <f t="shared" si="930"/>
        <v>0</v>
      </c>
      <c r="X522" s="63">
        <f t="shared" si="930"/>
        <v>0</v>
      </c>
      <c r="AA522" s="3">
        <f t="shared" si="931"/>
        <v>0</v>
      </c>
    </row>
    <row r="523" spans="1:27" x14ac:dyDescent="0.25">
      <c r="A523" s="8">
        <f t="shared" si="933"/>
        <v>414</v>
      </c>
      <c r="B523" s="3" t="str">
        <f t="shared" si="932"/>
        <v xml:space="preserve">    na</v>
      </c>
      <c r="C523" s="34" t="s">
        <v>373</v>
      </c>
      <c r="E523" s="63">
        <f>'Class Expense - Elec'!$N$122+'Class Expense - PRP'!$N$122</f>
        <v>0</v>
      </c>
      <c r="F523" s="63">
        <f t="shared" si="929"/>
        <v>0</v>
      </c>
      <c r="G523" s="63">
        <f t="shared" si="929"/>
        <v>0</v>
      </c>
      <c r="H523" s="63">
        <f t="shared" si="929"/>
        <v>0</v>
      </c>
      <c r="I523" s="63">
        <f t="shared" si="929"/>
        <v>0</v>
      </c>
      <c r="J523" s="63">
        <f t="shared" si="929"/>
        <v>0</v>
      </c>
      <c r="K523" s="63">
        <f t="shared" si="929"/>
        <v>0</v>
      </c>
      <c r="L523" s="63">
        <f t="shared" si="929"/>
        <v>0</v>
      </c>
      <c r="M523" s="63">
        <f t="shared" si="929"/>
        <v>0</v>
      </c>
      <c r="N523" s="63">
        <f t="shared" si="929"/>
        <v>0</v>
      </c>
      <c r="O523" s="63">
        <f t="shared" si="929"/>
        <v>0</v>
      </c>
      <c r="P523" s="63">
        <f t="shared" si="930"/>
        <v>0</v>
      </c>
      <c r="Q523" s="63">
        <f t="shared" si="930"/>
        <v>0</v>
      </c>
      <c r="R523" s="63">
        <f t="shared" si="930"/>
        <v>0</v>
      </c>
      <c r="S523" s="63">
        <f t="shared" si="930"/>
        <v>0</v>
      </c>
      <c r="T523" s="63">
        <f t="shared" si="930"/>
        <v>0</v>
      </c>
      <c r="U523" s="63">
        <f t="shared" si="930"/>
        <v>0</v>
      </c>
      <c r="V523" s="63">
        <f t="shared" si="930"/>
        <v>0</v>
      </c>
      <c r="W523" s="63">
        <f t="shared" si="930"/>
        <v>0</v>
      </c>
      <c r="X523" s="63">
        <f t="shared" si="930"/>
        <v>0</v>
      </c>
      <c r="AA523" s="3">
        <f t="shared" si="931"/>
        <v>0</v>
      </c>
    </row>
    <row r="524" spans="1:27" x14ac:dyDescent="0.25">
      <c r="A524" s="8">
        <f t="shared" si="933"/>
        <v>415</v>
      </c>
      <c r="B524" s="3" t="str">
        <f t="shared" si="932"/>
        <v xml:space="preserve">    na</v>
      </c>
      <c r="C524" s="34" t="s">
        <v>373</v>
      </c>
      <c r="E524" s="69">
        <f>'Class Expense - Elec'!$O$122+'Class Expense - PRP'!$O$122</f>
        <v>0</v>
      </c>
      <c r="F524" s="69">
        <f t="shared" si="929"/>
        <v>0</v>
      </c>
      <c r="G524" s="69">
        <f t="shared" si="929"/>
        <v>0</v>
      </c>
      <c r="H524" s="69">
        <f t="shared" si="929"/>
        <v>0</v>
      </c>
      <c r="I524" s="69">
        <f t="shared" si="929"/>
        <v>0</v>
      </c>
      <c r="J524" s="69">
        <f t="shared" si="929"/>
        <v>0</v>
      </c>
      <c r="K524" s="69">
        <f t="shared" si="929"/>
        <v>0</v>
      </c>
      <c r="L524" s="69">
        <f t="shared" si="929"/>
        <v>0</v>
      </c>
      <c r="M524" s="69">
        <f t="shared" si="929"/>
        <v>0</v>
      </c>
      <c r="N524" s="69">
        <f t="shared" si="929"/>
        <v>0</v>
      </c>
      <c r="O524" s="69">
        <f t="shared" si="929"/>
        <v>0</v>
      </c>
      <c r="P524" s="69">
        <f t="shared" si="930"/>
        <v>0</v>
      </c>
      <c r="Q524" s="69">
        <f t="shared" si="930"/>
        <v>0</v>
      </c>
      <c r="R524" s="69">
        <f t="shared" si="930"/>
        <v>0</v>
      </c>
      <c r="S524" s="69">
        <f t="shared" si="930"/>
        <v>0</v>
      </c>
      <c r="T524" s="69">
        <f t="shared" si="930"/>
        <v>0</v>
      </c>
      <c r="U524" s="69">
        <f t="shared" si="930"/>
        <v>0</v>
      </c>
      <c r="V524" s="69">
        <f t="shared" si="930"/>
        <v>0</v>
      </c>
      <c r="W524" s="69">
        <f t="shared" si="930"/>
        <v>0</v>
      </c>
      <c r="X524" s="69">
        <f t="shared" si="930"/>
        <v>0</v>
      </c>
      <c r="AA524" s="3">
        <f t="shared" si="931"/>
        <v>0</v>
      </c>
    </row>
    <row r="525" spans="1:27" x14ac:dyDescent="0.25">
      <c r="A525" s="8">
        <f t="shared" si="933"/>
        <v>416</v>
      </c>
      <c r="E525" s="63">
        <f>SUM(E516:E524)</f>
        <v>1746704.0973944229</v>
      </c>
      <c r="F525" s="63">
        <f t="shared" ref="F525" si="934">SUM(F516:F524)</f>
        <v>507103.41384105256</v>
      </c>
      <c r="G525" s="63">
        <f t="shared" ref="G525" si="935">SUM(G516:G524)</f>
        <v>291049.00298080751</v>
      </c>
      <c r="H525" s="63">
        <f t="shared" ref="H525" si="936">SUM(H516:H524)</f>
        <v>225864.00078015594</v>
      </c>
      <c r="I525" s="63">
        <f t="shared" ref="I525" si="937">SUM(I516:I524)</f>
        <v>67836.002732804365</v>
      </c>
      <c r="J525" s="63">
        <f t="shared" ref="J525" si="938">SUM(J516:J524)</f>
        <v>142223.02990718395</v>
      </c>
      <c r="K525" s="63">
        <f t="shared" ref="K525" si="939">SUM(K516:K524)</f>
        <v>375842.05550389242</v>
      </c>
      <c r="L525" s="63">
        <f t="shared" ref="L525" si="940">SUM(L516:L524)</f>
        <v>28534.230338367724</v>
      </c>
      <c r="M525" s="63">
        <f t="shared" ref="M525" si="941">SUM(M516:M524)</f>
        <v>92054.560164116978</v>
      </c>
      <c r="N525" s="63">
        <f t="shared" ref="N525" si="942">SUM(N516:N524)</f>
        <v>5.8148224047500987</v>
      </c>
      <c r="O525" s="63">
        <f t="shared" ref="O525" si="943">SUM(O516:O524)</f>
        <v>63.963046452251078</v>
      </c>
      <c r="P525" s="63">
        <f t="shared" ref="P525" si="944">SUM(P516:P524)</f>
        <v>16128.023277184737</v>
      </c>
      <c r="Q525" s="63">
        <f t="shared" ref="Q525" si="945">SUM(Q516:Q524)</f>
        <v>0</v>
      </c>
      <c r="R525" s="63">
        <f t="shared" ref="R525" si="946">SUM(R516:R524)</f>
        <v>0</v>
      </c>
      <c r="S525" s="63">
        <f t="shared" ref="S525" si="947">SUM(S516:S524)</f>
        <v>0</v>
      </c>
      <c r="T525" s="63">
        <f t="shared" ref="T525" si="948">SUM(T516:T524)</f>
        <v>0</v>
      </c>
      <c r="U525" s="63">
        <f t="shared" ref="U525" si="949">SUM(U516:U524)</f>
        <v>0</v>
      </c>
      <c r="V525" s="63">
        <f t="shared" ref="V525" si="950">SUM(V516:V524)</f>
        <v>0</v>
      </c>
      <c r="W525" s="63">
        <f t="shared" ref="W525" si="951">SUM(W516:W524)</f>
        <v>0</v>
      </c>
      <c r="X525" s="63">
        <f t="shared" ref="X525" si="952">SUM(X516:X524)</f>
        <v>0</v>
      </c>
      <c r="AA525" s="3">
        <f t="shared" si="931"/>
        <v>0</v>
      </c>
    </row>
    <row r="527" spans="1:27" x14ac:dyDescent="0.25">
      <c r="B527" s="3" t="s">
        <v>482</v>
      </c>
    </row>
    <row r="528" spans="1:27" x14ac:dyDescent="0.25">
      <c r="A528" s="8">
        <f>A525+1</f>
        <v>417</v>
      </c>
      <c r="B528" s="3" t="str">
        <f>B516</f>
        <v xml:space="preserve">    Consumer</v>
      </c>
      <c r="C528" s="34" t="s">
        <v>373</v>
      </c>
      <c r="E528" s="63">
        <f>'Class Expense - Elec'!$G$123+'Class Expense - PRP'!$G$123</f>
        <v>3456066.208176502</v>
      </c>
      <c r="F528" s="63">
        <f t="shared" ref="F528:O536" si="953">IFERROR($E528*VLOOKUP($C528,ALLOCATORS,F$1,FALSE),0)</f>
        <v>2640832.3120858902</v>
      </c>
      <c r="G528" s="63">
        <f t="shared" si="953"/>
        <v>317311.98890244425</v>
      </c>
      <c r="H528" s="63">
        <f t="shared" si="953"/>
        <v>480082.18325336021</v>
      </c>
      <c r="I528" s="63">
        <f t="shared" si="953"/>
        <v>7260.3527641657547</v>
      </c>
      <c r="J528" s="63">
        <f t="shared" si="953"/>
        <v>898.90081842052189</v>
      </c>
      <c r="K528" s="63">
        <f t="shared" si="953"/>
        <v>484.02351761105024</v>
      </c>
      <c r="L528" s="63">
        <f t="shared" si="953"/>
        <v>69.146216801578618</v>
      </c>
      <c r="M528" s="63">
        <f t="shared" si="953"/>
        <v>760.60838481736471</v>
      </c>
      <c r="N528" s="63">
        <f t="shared" si="953"/>
        <v>69.146216801578618</v>
      </c>
      <c r="O528" s="63">
        <f t="shared" si="953"/>
        <v>760.60838481736471</v>
      </c>
      <c r="P528" s="63">
        <f t="shared" ref="P528:X536" si="954">IFERROR($E528*VLOOKUP($C528,ALLOCATORS,P$1,FALSE),0)</f>
        <v>7536.9376313720677</v>
      </c>
      <c r="Q528" s="63">
        <f t="shared" si="954"/>
        <v>0</v>
      </c>
      <c r="R528" s="63">
        <f t="shared" si="954"/>
        <v>0</v>
      </c>
      <c r="S528" s="63">
        <f t="shared" si="954"/>
        <v>0</v>
      </c>
      <c r="T528" s="63">
        <f t="shared" si="954"/>
        <v>0</v>
      </c>
      <c r="U528" s="63">
        <f t="shared" si="954"/>
        <v>0</v>
      </c>
      <c r="V528" s="63">
        <f t="shared" si="954"/>
        <v>0</v>
      </c>
      <c r="W528" s="63">
        <f t="shared" si="954"/>
        <v>0</v>
      </c>
      <c r="X528" s="63">
        <f t="shared" si="954"/>
        <v>0</v>
      </c>
      <c r="AA528" s="3">
        <f t="shared" ref="AA528:AA537" si="955">IF(ROUND(SUM(F528:X528)-E528,0)=0,0,1)</f>
        <v>0</v>
      </c>
    </row>
    <row r="529" spans="1:27" x14ac:dyDescent="0.25">
      <c r="A529" s="8">
        <f>+A528+1</f>
        <v>418</v>
      </c>
      <c r="B529" s="3" t="str">
        <f t="shared" ref="B529:B536" si="956">B517</f>
        <v xml:space="preserve">    Demand</v>
      </c>
      <c r="C529" s="34" t="s">
        <v>525</v>
      </c>
      <c r="E529" s="63">
        <f>'Class Expense - Elec'!$H$123+'Class Expense - PRP'!$H$123</f>
        <v>17130394.741782986</v>
      </c>
      <c r="F529" s="63">
        <f t="shared" si="953"/>
        <v>3389323.0655968785</v>
      </c>
      <c r="G529" s="63">
        <f t="shared" si="953"/>
        <v>3143659.9994345088</v>
      </c>
      <c r="H529" s="63">
        <f t="shared" si="953"/>
        <v>2205750.6897951118</v>
      </c>
      <c r="I529" s="63">
        <f t="shared" si="953"/>
        <v>799402.79623987596</v>
      </c>
      <c r="J529" s="63">
        <f t="shared" si="953"/>
        <v>1690328.0663381419</v>
      </c>
      <c r="K529" s="63">
        <f t="shared" si="953"/>
        <v>4468793.702280785</v>
      </c>
      <c r="L529" s="63">
        <f t="shared" si="953"/>
        <v>339242.00379032415</v>
      </c>
      <c r="M529" s="63">
        <f t="shared" si="953"/>
        <v>1093894.4183073605</v>
      </c>
      <c r="N529" s="63">
        <f t="shared" si="953"/>
        <v>0</v>
      </c>
      <c r="O529" s="63">
        <f t="shared" si="953"/>
        <v>0</v>
      </c>
      <c r="P529" s="63">
        <f t="shared" si="954"/>
        <v>0</v>
      </c>
      <c r="Q529" s="63">
        <f t="shared" si="954"/>
        <v>0</v>
      </c>
      <c r="R529" s="63">
        <f t="shared" si="954"/>
        <v>0</v>
      </c>
      <c r="S529" s="63">
        <f t="shared" si="954"/>
        <v>0</v>
      </c>
      <c r="T529" s="63">
        <f t="shared" si="954"/>
        <v>0</v>
      </c>
      <c r="U529" s="63">
        <f t="shared" si="954"/>
        <v>0</v>
      </c>
      <c r="V529" s="63">
        <f t="shared" si="954"/>
        <v>0</v>
      </c>
      <c r="W529" s="63">
        <f t="shared" si="954"/>
        <v>0</v>
      </c>
      <c r="X529" s="63">
        <f t="shared" si="954"/>
        <v>0</v>
      </c>
      <c r="AA529" s="3">
        <f t="shared" si="955"/>
        <v>0</v>
      </c>
    </row>
    <row r="530" spans="1:27" x14ac:dyDescent="0.25">
      <c r="A530" s="8">
        <f t="shared" ref="A530:A537" si="957">+A529+1</f>
        <v>419</v>
      </c>
      <c r="B530" s="3" t="str">
        <f t="shared" si="956"/>
        <v xml:space="preserve">    Energy</v>
      </c>
      <c r="C530" s="34" t="s">
        <v>369</v>
      </c>
      <c r="E530" s="63">
        <f>'Class Expense - Elec'!$I$123+'Class Expense - PRP'!$I$123</f>
        <v>0</v>
      </c>
      <c r="F530" s="63">
        <f t="shared" si="953"/>
        <v>0</v>
      </c>
      <c r="G530" s="63">
        <f t="shared" si="953"/>
        <v>0</v>
      </c>
      <c r="H530" s="63">
        <f t="shared" si="953"/>
        <v>0</v>
      </c>
      <c r="I530" s="63">
        <f t="shared" si="953"/>
        <v>0</v>
      </c>
      <c r="J530" s="63">
        <f t="shared" si="953"/>
        <v>0</v>
      </c>
      <c r="K530" s="63">
        <f t="shared" si="953"/>
        <v>0</v>
      </c>
      <c r="L530" s="63">
        <f t="shared" si="953"/>
        <v>0</v>
      </c>
      <c r="M530" s="63">
        <f t="shared" si="953"/>
        <v>0</v>
      </c>
      <c r="N530" s="63">
        <f t="shared" si="953"/>
        <v>0</v>
      </c>
      <c r="O530" s="63">
        <f t="shared" si="953"/>
        <v>0</v>
      </c>
      <c r="P530" s="63">
        <f t="shared" si="954"/>
        <v>0</v>
      </c>
      <c r="Q530" s="63">
        <f t="shared" si="954"/>
        <v>0</v>
      </c>
      <c r="R530" s="63">
        <f t="shared" si="954"/>
        <v>0</v>
      </c>
      <c r="S530" s="63">
        <f t="shared" si="954"/>
        <v>0</v>
      </c>
      <c r="T530" s="63">
        <f t="shared" si="954"/>
        <v>0</v>
      </c>
      <c r="U530" s="63">
        <f t="shared" si="954"/>
        <v>0</v>
      </c>
      <c r="V530" s="63">
        <f t="shared" si="954"/>
        <v>0</v>
      </c>
      <c r="W530" s="63">
        <f t="shared" si="954"/>
        <v>0</v>
      </c>
      <c r="X530" s="63">
        <f t="shared" si="954"/>
        <v>0</v>
      </c>
      <c r="AA530" s="3">
        <f t="shared" si="955"/>
        <v>0</v>
      </c>
    </row>
    <row r="531" spans="1:27" x14ac:dyDescent="0.25">
      <c r="A531" s="8">
        <f t="shared" si="957"/>
        <v>420</v>
      </c>
      <c r="B531" s="3" t="str">
        <f t="shared" si="956"/>
        <v xml:space="preserve">    Revenue</v>
      </c>
      <c r="C531" s="34" t="s">
        <v>91</v>
      </c>
      <c r="E531" s="63">
        <f>'Class Expense - Elec'!$J$123+'Class Expense - PRP'!$J$123</f>
        <v>0</v>
      </c>
      <c r="F531" s="63">
        <f t="shared" si="953"/>
        <v>0</v>
      </c>
      <c r="G531" s="63">
        <f t="shared" si="953"/>
        <v>0</v>
      </c>
      <c r="H531" s="63">
        <f t="shared" si="953"/>
        <v>0</v>
      </c>
      <c r="I531" s="63">
        <f t="shared" si="953"/>
        <v>0</v>
      </c>
      <c r="J531" s="63">
        <f t="shared" si="953"/>
        <v>0</v>
      </c>
      <c r="K531" s="63">
        <f t="shared" si="953"/>
        <v>0</v>
      </c>
      <c r="L531" s="63">
        <f t="shared" si="953"/>
        <v>0</v>
      </c>
      <c r="M531" s="63">
        <f t="shared" si="953"/>
        <v>0</v>
      </c>
      <c r="N531" s="63">
        <f t="shared" si="953"/>
        <v>0</v>
      </c>
      <c r="O531" s="63">
        <f t="shared" si="953"/>
        <v>0</v>
      </c>
      <c r="P531" s="63">
        <f t="shared" si="954"/>
        <v>0</v>
      </c>
      <c r="Q531" s="63">
        <f t="shared" si="954"/>
        <v>0</v>
      </c>
      <c r="R531" s="63">
        <f t="shared" si="954"/>
        <v>0</v>
      </c>
      <c r="S531" s="63">
        <f t="shared" si="954"/>
        <v>0</v>
      </c>
      <c r="T531" s="63">
        <f t="shared" si="954"/>
        <v>0</v>
      </c>
      <c r="U531" s="63">
        <f t="shared" si="954"/>
        <v>0</v>
      </c>
      <c r="V531" s="63">
        <f t="shared" si="954"/>
        <v>0</v>
      </c>
      <c r="W531" s="63">
        <f t="shared" si="954"/>
        <v>0</v>
      </c>
      <c r="X531" s="63">
        <f t="shared" si="954"/>
        <v>0</v>
      </c>
      <c r="AA531" s="3">
        <f t="shared" si="955"/>
        <v>0</v>
      </c>
    </row>
    <row r="532" spans="1:27" x14ac:dyDescent="0.25">
      <c r="A532" s="8">
        <f t="shared" si="957"/>
        <v>421</v>
      </c>
      <c r="B532" s="3" t="str">
        <f t="shared" si="956"/>
        <v xml:space="preserve">    Lights</v>
      </c>
      <c r="C532" s="34" t="s">
        <v>577</v>
      </c>
      <c r="E532" s="63">
        <f>'Class Expense - Elec'!$K$123+'Class Expense - PRP'!$K$123</f>
        <v>184247.38809354219</v>
      </c>
      <c r="F532" s="63">
        <f t="shared" si="953"/>
        <v>0</v>
      </c>
      <c r="G532" s="63">
        <f t="shared" si="953"/>
        <v>0</v>
      </c>
      <c r="H532" s="63">
        <f t="shared" si="953"/>
        <v>0</v>
      </c>
      <c r="I532" s="63">
        <f t="shared" si="953"/>
        <v>0</v>
      </c>
      <c r="J532" s="63">
        <f t="shared" si="953"/>
        <v>0</v>
      </c>
      <c r="K532" s="63">
        <f t="shared" si="953"/>
        <v>0</v>
      </c>
      <c r="L532" s="63">
        <f t="shared" si="953"/>
        <v>0</v>
      </c>
      <c r="M532" s="63">
        <f t="shared" si="953"/>
        <v>0</v>
      </c>
      <c r="N532" s="63">
        <f t="shared" si="953"/>
        <v>0</v>
      </c>
      <c r="O532" s="63">
        <f t="shared" si="953"/>
        <v>0</v>
      </c>
      <c r="P532" s="63">
        <f t="shared" si="954"/>
        <v>184247.38809354219</v>
      </c>
      <c r="Q532" s="63">
        <f t="shared" si="954"/>
        <v>0</v>
      </c>
      <c r="R532" s="63">
        <f t="shared" si="954"/>
        <v>0</v>
      </c>
      <c r="S532" s="63">
        <f t="shared" si="954"/>
        <v>0</v>
      </c>
      <c r="T532" s="63">
        <f t="shared" si="954"/>
        <v>0</v>
      </c>
      <c r="U532" s="63">
        <f t="shared" si="954"/>
        <v>0</v>
      </c>
      <c r="V532" s="63">
        <f t="shared" si="954"/>
        <v>0</v>
      </c>
      <c r="W532" s="63">
        <f t="shared" si="954"/>
        <v>0</v>
      </c>
      <c r="X532" s="63">
        <f t="shared" si="954"/>
        <v>0</v>
      </c>
      <c r="AA532" s="3">
        <f t="shared" si="955"/>
        <v>0</v>
      </c>
    </row>
    <row r="533" spans="1:27" x14ac:dyDescent="0.25">
      <c r="A533" s="8">
        <f t="shared" si="957"/>
        <v>422</v>
      </c>
      <c r="B533" s="3" t="str">
        <f t="shared" si="956"/>
        <v xml:space="preserve">    na</v>
      </c>
      <c r="C533" s="34" t="s">
        <v>373</v>
      </c>
      <c r="E533" s="63">
        <f>'Class Expense - Elec'!$L$123+'Class Expense - PRP'!$L$123</f>
        <v>0</v>
      </c>
      <c r="F533" s="63">
        <f t="shared" si="953"/>
        <v>0</v>
      </c>
      <c r="G533" s="63">
        <f t="shared" si="953"/>
        <v>0</v>
      </c>
      <c r="H533" s="63">
        <f t="shared" si="953"/>
        <v>0</v>
      </c>
      <c r="I533" s="63">
        <f t="shared" si="953"/>
        <v>0</v>
      </c>
      <c r="J533" s="63">
        <f t="shared" si="953"/>
        <v>0</v>
      </c>
      <c r="K533" s="63">
        <f t="shared" si="953"/>
        <v>0</v>
      </c>
      <c r="L533" s="63">
        <f t="shared" si="953"/>
        <v>0</v>
      </c>
      <c r="M533" s="63">
        <f t="shared" si="953"/>
        <v>0</v>
      </c>
      <c r="N533" s="63">
        <f t="shared" si="953"/>
        <v>0</v>
      </c>
      <c r="O533" s="63">
        <f t="shared" si="953"/>
        <v>0</v>
      </c>
      <c r="P533" s="63">
        <f t="shared" si="954"/>
        <v>0</v>
      </c>
      <c r="Q533" s="63">
        <f t="shared" si="954"/>
        <v>0</v>
      </c>
      <c r="R533" s="63">
        <f t="shared" si="954"/>
        <v>0</v>
      </c>
      <c r="S533" s="63">
        <f t="shared" si="954"/>
        <v>0</v>
      </c>
      <c r="T533" s="63">
        <f t="shared" si="954"/>
        <v>0</v>
      </c>
      <c r="U533" s="63">
        <f t="shared" si="954"/>
        <v>0</v>
      </c>
      <c r="V533" s="63">
        <f t="shared" si="954"/>
        <v>0</v>
      </c>
      <c r="W533" s="63">
        <f t="shared" si="954"/>
        <v>0</v>
      </c>
      <c r="X533" s="63">
        <f t="shared" si="954"/>
        <v>0</v>
      </c>
      <c r="AA533" s="3">
        <f t="shared" si="955"/>
        <v>0</v>
      </c>
    </row>
    <row r="534" spans="1:27" x14ac:dyDescent="0.25">
      <c r="A534" s="8">
        <f t="shared" si="957"/>
        <v>423</v>
      </c>
      <c r="B534" s="3" t="str">
        <f t="shared" si="956"/>
        <v xml:space="preserve">    na</v>
      </c>
      <c r="C534" s="34" t="s">
        <v>373</v>
      </c>
      <c r="E534" s="63">
        <f>'Class Expense - Elec'!$M$123+'Class Expense - PRP'!$M$123</f>
        <v>0</v>
      </c>
      <c r="F534" s="63">
        <f t="shared" si="953"/>
        <v>0</v>
      </c>
      <c r="G534" s="63">
        <f t="shared" si="953"/>
        <v>0</v>
      </c>
      <c r="H534" s="63">
        <f t="shared" si="953"/>
        <v>0</v>
      </c>
      <c r="I534" s="63">
        <f t="shared" si="953"/>
        <v>0</v>
      </c>
      <c r="J534" s="63">
        <f t="shared" si="953"/>
        <v>0</v>
      </c>
      <c r="K534" s="63">
        <f t="shared" si="953"/>
        <v>0</v>
      </c>
      <c r="L534" s="63">
        <f t="shared" si="953"/>
        <v>0</v>
      </c>
      <c r="M534" s="63">
        <f t="shared" si="953"/>
        <v>0</v>
      </c>
      <c r="N534" s="63">
        <f t="shared" si="953"/>
        <v>0</v>
      </c>
      <c r="O534" s="63">
        <f t="shared" si="953"/>
        <v>0</v>
      </c>
      <c r="P534" s="63">
        <f t="shared" si="954"/>
        <v>0</v>
      </c>
      <c r="Q534" s="63">
        <f t="shared" si="954"/>
        <v>0</v>
      </c>
      <c r="R534" s="63">
        <f t="shared" si="954"/>
        <v>0</v>
      </c>
      <c r="S534" s="63">
        <f t="shared" si="954"/>
        <v>0</v>
      </c>
      <c r="T534" s="63">
        <f t="shared" si="954"/>
        <v>0</v>
      </c>
      <c r="U534" s="63">
        <f t="shared" si="954"/>
        <v>0</v>
      </c>
      <c r="V534" s="63">
        <f t="shared" si="954"/>
        <v>0</v>
      </c>
      <c r="W534" s="63">
        <f t="shared" si="954"/>
        <v>0</v>
      </c>
      <c r="X534" s="63">
        <f t="shared" si="954"/>
        <v>0</v>
      </c>
      <c r="AA534" s="3">
        <f t="shared" si="955"/>
        <v>0</v>
      </c>
    </row>
    <row r="535" spans="1:27" x14ac:dyDescent="0.25">
      <c r="A535" s="8">
        <f t="shared" si="957"/>
        <v>424</v>
      </c>
      <c r="B535" s="3" t="str">
        <f t="shared" si="956"/>
        <v xml:space="preserve">    na</v>
      </c>
      <c r="C535" s="34" t="s">
        <v>373</v>
      </c>
      <c r="E535" s="63">
        <f>'Class Expense - Elec'!$N$123+'Class Expense - PRP'!$N$123</f>
        <v>0</v>
      </c>
      <c r="F535" s="63">
        <f t="shared" si="953"/>
        <v>0</v>
      </c>
      <c r="G535" s="63">
        <f t="shared" si="953"/>
        <v>0</v>
      </c>
      <c r="H535" s="63">
        <f t="shared" si="953"/>
        <v>0</v>
      </c>
      <c r="I535" s="63">
        <f t="shared" si="953"/>
        <v>0</v>
      </c>
      <c r="J535" s="63">
        <f t="shared" si="953"/>
        <v>0</v>
      </c>
      <c r="K535" s="63">
        <f t="shared" si="953"/>
        <v>0</v>
      </c>
      <c r="L535" s="63">
        <f t="shared" si="953"/>
        <v>0</v>
      </c>
      <c r="M535" s="63">
        <f t="shared" si="953"/>
        <v>0</v>
      </c>
      <c r="N535" s="63">
        <f t="shared" si="953"/>
        <v>0</v>
      </c>
      <c r="O535" s="63">
        <f t="shared" si="953"/>
        <v>0</v>
      </c>
      <c r="P535" s="63">
        <f t="shared" si="954"/>
        <v>0</v>
      </c>
      <c r="Q535" s="63">
        <f t="shared" si="954"/>
        <v>0</v>
      </c>
      <c r="R535" s="63">
        <f t="shared" si="954"/>
        <v>0</v>
      </c>
      <c r="S535" s="63">
        <f t="shared" si="954"/>
        <v>0</v>
      </c>
      <c r="T535" s="63">
        <f t="shared" si="954"/>
        <v>0</v>
      </c>
      <c r="U535" s="63">
        <f t="shared" si="954"/>
        <v>0</v>
      </c>
      <c r="V535" s="63">
        <f t="shared" si="954"/>
        <v>0</v>
      </c>
      <c r="W535" s="63">
        <f t="shared" si="954"/>
        <v>0</v>
      </c>
      <c r="X535" s="63">
        <f t="shared" si="954"/>
        <v>0</v>
      </c>
      <c r="AA535" s="3">
        <f t="shared" si="955"/>
        <v>0</v>
      </c>
    </row>
    <row r="536" spans="1:27" x14ac:dyDescent="0.25">
      <c r="A536" s="8">
        <f t="shared" si="957"/>
        <v>425</v>
      </c>
      <c r="B536" s="3" t="str">
        <f t="shared" si="956"/>
        <v xml:space="preserve">    na</v>
      </c>
      <c r="C536" s="34" t="s">
        <v>373</v>
      </c>
      <c r="E536" s="69">
        <f>'Class Expense - Elec'!$O$123+'Class Expense - PRP'!$O$123</f>
        <v>0</v>
      </c>
      <c r="F536" s="69">
        <f t="shared" si="953"/>
        <v>0</v>
      </c>
      <c r="G536" s="69">
        <f t="shared" si="953"/>
        <v>0</v>
      </c>
      <c r="H536" s="69">
        <f t="shared" si="953"/>
        <v>0</v>
      </c>
      <c r="I536" s="69">
        <f t="shared" si="953"/>
        <v>0</v>
      </c>
      <c r="J536" s="69">
        <f t="shared" si="953"/>
        <v>0</v>
      </c>
      <c r="K536" s="69">
        <f t="shared" si="953"/>
        <v>0</v>
      </c>
      <c r="L536" s="69">
        <f t="shared" si="953"/>
        <v>0</v>
      </c>
      <c r="M536" s="69">
        <f t="shared" si="953"/>
        <v>0</v>
      </c>
      <c r="N536" s="69">
        <f t="shared" si="953"/>
        <v>0</v>
      </c>
      <c r="O536" s="69">
        <f t="shared" si="953"/>
        <v>0</v>
      </c>
      <c r="P536" s="69">
        <f t="shared" si="954"/>
        <v>0</v>
      </c>
      <c r="Q536" s="69">
        <f t="shared" si="954"/>
        <v>0</v>
      </c>
      <c r="R536" s="69">
        <f t="shared" si="954"/>
        <v>0</v>
      </c>
      <c r="S536" s="69">
        <f t="shared" si="954"/>
        <v>0</v>
      </c>
      <c r="T536" s="69">
        <f t="shared" si="954"/>
        <v>0</v>
      </c>
      <c r="U536" s="69">
        <f t="shared" si="954"/>
        <v>0</v>
      </c>
      <c r="V536" s="69">
        <f t="shared" si="954"/>
        <v>0</v>
      </c>
      <c r="W536" s="69">
        <f t="shared" si="954"/>
        <v>0</v>
      </c>
      <c r="X536" s="69">
        <f t="shared" si="954"/>
        <v>0</v>
      </c>
      <c r="AA536" s="3">
        <f t="shared" si="955"/>
        <v>0</v>
      </c>
    </row>
    <row r="537" spans="1:27" x14ac:dyDescent="0.25">
      <c r="A537" s="8">
        <f t="shared" si="957"/>
        <v>426</v>
      </c>
      <c r="E537" s="63">
        <f>SUM(E528:E536)</f>
        <v>20770708.338053029</v>
      </c>
      <c r="F537" s="63">
        <f t="shared" ref="F537" si="958">SUM(F528:F536)</f>
        <v>6030155.3776827687</v>
      </c>
      <c r="G537" s="63">
        <f t="shared" ref="G537" si="959">SUM(G528:G536)</f>
        <v>3460971.9883369533</v>
      </c>
      <c r="H537" s="63">
        <f t="shared" ref="H537" si="960">SUM(H528:H536)</f>
        <v>2685832.8730484722</v>
      </c>
      <c r="I537" s="63">
        <f t="shared" ref="I537" si="961">SUM(I528:I536)</f>
        <v>806663.14900404168</v>
      </c>
      <c r="J537" s="63">
        <f t="shared" ref="J537" si="962">SUM(J528:J536)</f>
        <v>1691226.9671565625</v>
      </c>
      <c r="K537" s="63">
        <f t="shared" ref="K537" si="963">SUM(K528:K536)</f>
        <v>4469277.7257983964</v>
      </c>
      <c r="L537" s="63">
        <f t="shared" ref="L537" si="964">SUM(L528:L536)</f>
        <v>339311.15000712575</v>
      </c>
      <c r="M537" s="63">
        <f t="shared" ref="M537" si="965">SUM(M528:M536)</f>
        <v>1094655.0266921779</v>
      </c>
      <c r="N537" s="63">
        <f t="shared" ref="N537" si="966">SUM(N528:N536)</f>
        <v>69.146216801578618</v>
      </c>
      <c r="O537" s="63">
        <f t="shared" ref="O537" si="967">SUM(O528:O536)</f>
        <v>760.60838481736471</v>
      </c>
      <c r="P537" s="63">
        <f t="shared" ref="P537" si="968">SUM(P528:P536)</f>
        <v>191784.32572491426</v>
      </c>
      <c r="Q537" s="63">
        <f t="shared" ref="Q537" si="969">SUM(Q528:Q536)</f>
        <v>0</v>
      </c>
      <c r="R537" s="63">
        <f t="shared" ref="R537" si="970">SUM(R528:R536)</f>
        <v>0</v>
      </c>
      <c r="S537" s="63">
        <f t="shared" ref="S537" si="971">SUM(S528:S536)</f>
        <v>0</v>
      </c>
      <c r="T537" s="63">
        <f t="shared" ref="T537" si="972">SUM(T528:T536)</f>
        <v>0</v>
      </c>
      <c r="U537" s="63">
        <f t="shared" ref="U537" si="973">SUM(U528:U536)</f>
        <v>0</v>
      </c>
      <c r="V537" s="63">
        <f t="shared" ref="V537" si="974">SUM(V528:V536)</f>
        <v>0</v>
      </c>
      <c r="W537" s="63">
        <f t="shared" ref="W537" si="975">SUM(W528:W536)</f>
        <v>0</v>
      </c>
      <c r="X537" s="63">
        <f t="shared" ref="X537" si="976">SUM(X528:X536)</f>
        <v>0</v>
      </c>
      <c r="AA537" s="3">
        <f t="shared" si="955"/>
        <v>0</v>
      </c>
    </row>
    <row r="539" spans="1:27" x14ac:dyDescent="0.25">
      <c r="B539" s="3" t="s">
        <v>483</v>
      </c>
    </row>
    <row r="540" spans="1:27" x14ac:dyDescent="0.25">
      <c r="A540" s="8">
        <f>A537+1</f>
        <v>427</v>
      </c>
      <c r="B540" s="3" t="str">
        <f>B528</f>
        <v xml:space="preserve">    Consumer</v>
      </c>
      <c r="C540" s="34" t="s">
        <v>373</v>
      </c>
      <c r="E540" s="63">
        <f>'Class Expense - Elec'!$G$124+'Class Expense - PRP'!$G$124</f>
        <v>0</v>
      </c>
      <c r="F540" s="63">
        <f t="shared" ref="F540:O548" si="977">IFERROR($E540*VLOOKUP($C540,ALLOCATORS,F$1,FALSE),0)</f>
        <v>0</v>
      </c>
      <c r="G540" s="63">
        <f t="shared" si="977"/>
        <v>0</v>
      </c>
      <c r="H540" s="63">
        <f t="shared" si="977"/>
        <v>0</v>
      </c>
      <c r="I540" s="63">
        <f t="shared" si="977"/>
        <v>0</v>
      </c>
      <c r="J540" s="63">
        <f t="shared" si="977"/>
        <v>0</v>
      </c>
      <c r="K540" s="63">
        <f t="shared" si="977"/>
        <v>0</v>
      </c>
      <c r="L540" s="63">
        <f t="shared" si="977"/>
        <v>0</v>
      </c>
      <c r="M540" s="63">
        <f t="shared" si="977"/>
        <v>0</v>
      </c>
      <c r="N540" s="63">
        <f t="shared" si="977"/>
        <v>0</v>
      </c>
      <c r="O540" s="63">
        <f t="shared" si="977"/>
        <v>0</v>
      </c>
      <c r="P540" s="63">
        <f t="shared" ref="P540:X548" si="978">IFERROR($E540*VLOOKUP($C540,ALLOCATORS,P$1,FALSE),0)</f>
        <v>0</v>
      </c>
      <c r="Q540" s="63">
        <f t="shared" si="978"/>
        <v>0</v>
      </c>
      <c r="R540" s="63">
        <f t="shared" si="978"/>
        <v>0</v>
      </c>
      <c r="S540" s="63">
        <f t="shared" si="978"/>
        <v>0</v>
      </c>
      <c r="T540" s="63">
        <f t="shared" si="978"/>
        <v>0</v>
      </c>
      <c r="U540" s="63">
        <f t="shared" si="978"/>
        <v>0</v>
      </c>
      <c r="V540" s="63">
        <f t="shared" si="978"/>
        <v>0</v>
      </c>
      <c r="W540" s="63">
        <f t="shared" si="978"/>
        <v>0</v>
      </c>
      <c r="X540" s="63">
        <f t="shared" si="978"/>
        <v>0</v>
      </c>
      <c r="AA540" s="3">
        <f t="shared" ref="AA540:AA549" si="979">IF(ROUND(SUM(F540:X540)-E540,0)=0,0,1)</f>
        <v>0</v>
      </c>
    </row>
    <row r="541" spans="1:27" x14ac:dyDescent="0.25">
      <c r="A541" s="8">
        <f>+A540+1</f>
        <v>428</v>
      </c>
      <c r="B541" s="3" t="str">
        <f t="shared" ref="B541:B548" si="980">B529</f>
        <v xml:space="preserve">    Demand</v>
      </c>
      <c r="C541" s="34" t="s">
        <v>525</v>
      </c>
      <c r="E541" s="63">
        <f>'Class Expense - Elec'!$H$124+'Class Expense - PRP'!$H$124</f>
        <v>0</v>
      </c>
      <c r="F541" s="63">
        <f t="shared" si="977"/>
        <v>0</v>
      </c>
      <c r="G541" s="63">
        <f t="shared" si="977"/>
        <v>0</v>
      </c>
      <c r="H541" s="63">
        <f t="shared" si="977"/>
        <v>0</v>
      </c>
      <c r="I541" s="63">
        <f t="shared" si="977"/>
        <v>0</v>
      </c>
      <c r="J541" s="63">
        <f t="shared" si="977"/>
        <v>0</v>
      </c>
      <c r="K541" s="63">
        <f t="shared" si="977"/>
        <v>0</v>
      </c>
      <c r="L541" s="63">
        <f t="shared" si="977"/>
        <v>0</v>
      </c>
      <c r="M541" s="63">
        <f t="shared" si="977"/>
        <v>0</v>
      </c>
      <c r="N541" s="63">
        <f t="shared" si="977"/>
        <v>0</v>
      </c>
      <c r="O541" s="63">
        <f t="shared" si="977"/>
        <v>0</v>
      </c>
      <c r="P541" s="63">
        <f t="shared" si="978"/>
        <v>0</v>
      </c>
      <c r="Q541" s="63">
        <f t="shared" si="978"/>
        <v>0</v>
      </c>
      <c r="R541" s="63">
        <f t="shared" si="978"/>
        <v>0</v>
      </c>
      <c r="S541" s="63">
        <f t="shared" si="978"/>
        <v>0</v>
      </c>
      <c r="T541" s="63">
        <f t="shared" si="978"/>
        <v>0</v>
      </c>
      <c r="U541" s="63">
        <f t="shared" si="978"/>
        <v>0</v>
      </c>
      <c r="V541" s="63">
        <f t="shared" si="978"/>
        <v>0</v>
      </c>
      <c r="W541" s="63">
        <f t="shared" si="978"/>
        <v>0</v>
      </c>
      <c r="X541" s="63">
        <f t="shared" si="978"/>
        <v>0</v>
      </c>
      <c r="AA541" s="3">
        <f t="shared" si="979"/>
        <v>0</v>
      </c>
    </row>
    <row r="542" spans="1:27" x14ac:dyDescent="0.25">
      <c r="A542" s="8">
        <f t="shared" ref="A542:A549" si="981">+A541+1</f>
        <v>429</v>
      </c>
      <c r="B542" s="3" t="str">
        <f t="shared" si="980"/>
        <v xml:space="preserve">    Energy</v>
      </c>
      <c r="C542" s="34" t="s">
        <v>369</v>
      </c>
      <c r="E542" s="63">
        <f>'Class Expense - Elec'!$I$124+'Class Expense - PRP'!$I$124</f>
        <v>0</v>
      </c>
      <c r="F542" s="63">
        <f t="shared" si="977"/>
        <v>0</v>
      </c>
      <c r="G542" s="63">
        <f t="shared" si="977"/>
        <v>0</v>
      </c>
      <c r="H542" s="63">
        <f t="shared" si="977"/>
        <v>0</v>
      </c>
      <c r="I542" s="63">
        <f t="shared" si="977"/>
        <v>0</v>
      </c>
      <c r="J542" s="63">
        <f t="shared" si="977"/>
        <v>0</v>
      </c>
      <c r="K542" s="63">
        <f t="shared" si="977"/>
        <v>0</v>
      </c>
      <c r="L542" s="63">
        <f t="shared" si="977"/>
        <v>0</v>
      </c>
      <c r="M542" s="63">
        <f t="shared" si="977"/>
        <v>0</v>
      </c>
      <c r="N542" s="63">
        <f t="shared" si="977"/>
        <v>0</v>
      </c>
      <c r="O542" s="63">
        <f t="shared" si="977"/>
        <v>0</v>
      </c>
      <c r="P542" s="63">
        <f t="shared" si="978"/>
        <v>0</v>
      </c>
      <c r="Q542" s="63">
        <f t="shared" si="978"/>
        <v>0</v>
      </c>
      <c r="R542" s="63">
        <f t="shared" si="978"/>
        <v>0</v>
      </c>
      <c r="S542" s="63">
        <f t="shared" si="978"/>
        <v>0</v>
      </c>
      <c r="T542" s="63">
        <f t="shared" si="978"/>
        <v>0</v>
      </c>
      <c r="U542" s="63">
        <f t="shared" si="978"/>
        <v>0</v>
      </c>
      <c r="V542" s="63">
        <f t="shared" si="978"/>
        <v>0</v>
      </c>
      <c r="W542" s="63">
        <f t="shared" si="978"/>
        <v>0</v>
      </c>
      <c r="X542" s="63">
        <f t="shared" si="978"/>
        <v>0</v>
      </c>
      <c r="AA542" s="3">
        <f t="shared" si="979"/>
        <v>0</v>
      </c>
    </row>
    <row r="543" spans="1:27" x14ac:dyDescent="0.25">
      <c r="A543" s="8">
        <f t="shared" si="981"/>
        <v>430</v>
      </c>
      <c r="B543" s="3" t="str">
        <f t="shared" si="980"/>
        <v xml:space="preserve">    Revenue</v>
      </c>
      <c r="C543" s="34" t="s">
        <v>91</v>
      </c>
      <c r="E543" s="63">
        <f>'Class Expense - Elec'!$J$124+'Class Expense - PRP'!$J$124</f>
        <v>0</v>
      </c>
      <c r="F543" s="63">
        <f t="shared" si="977"/>
        <v>0</v>
      </c>
      <c r="G543" s="63">
        <f t="shared" si="977"/>
        <v>0</v>
      </c>
      <c r="H543" s="63">
        <f t="shared" si="977"/>
        <v>0</v>
      </c>
      <c r="I543" s="63">
        <f t="shared" si="977"/>
        <v>0</v>
      </c>
      <c r="J543" s="63">
        <f t="shared" si="977"/>
        <v>0</v>
      </c>
      <c r="K543" s="63">
        <f t="shared" si="977"/>
        <v>0</v>
      </c>
      <c r="L543" s="63">
        <f t="shared" si="977"/>
        <v>0</v>
      </c>
      <c r="M543" s="63">
        <f t="shared" si="977"/>
        <v>0</v>
      </c>
      <c r="N543" s="63">
        <f t="shared" si="977"/>
        <v>0</v>
      </c>
      <c r="O543" s="63">
        <f t="shared" si="977"/>
        <v>0</v>
      </c>
      <c r="P543" s="63">
        <f t="shared" si="978"/>
        <v>0</v>
      </c>
      <c r="Q543" s="63">
        <f t="shared" si="978"/>
        <v>0</v>
      </c>
      <c r="R543" s="63">
        <f t="shared" si="978"/>
        <v>0</v>
      </c>
      <c r="S543" s="63">
        <f t="shared" si="978"/>
        <v>0</v>
      </c>
      <c r="T543" s="63">
        <f t="shared" si="978"/>
        <v>0</v>
      </c>
      <c r="U543" s="63">
        <f t="shared" si="978"/>
        <v>0</v>
      </c>
      <c r="V543" s="63">
        <f t="shared" si="978"/>
        <v>0</v>
      </c>
      <c r="W543" s="63">
        <f t="shared" si="978"/>
        <v>0</v>
      </c>
      <c r="X543" s="63">
        <f t="shared" si="978"/>
        <v>0</v>
      </c>
      <c r="AA543" s="3">
        <f t="shared" si="979"/>
        <v>0</v>
      </c>
    </row>
    <row r="544" spans="1:27" x14ac:dyDescent="0.25">
      <c r="A544" s="8">
        <f t="shared" si="981"/>
        <v>431</v>
      </c>
      <c r="B544" s="3" t="str">
        <f t="shared" si="980"/>
        <v xml:space="preserve">    Lights</v>
      </c>
      <c r="C544" s="34" t="s">
        <v>577</v>
      </c>
      <c r="E544" s="63">
        <f>'Class Expense - Elec'!$K$124+'Class Expense - PRP'!$K$124</f>
        <v>0</v>
      </c>
      <c r="F544" s="63">
        <f t="shared" si="977"/>
        <v>0</v>
      </c>
      <c r="G544" s="63">
        <f t="shared" si="977"/>
        <v>0</v>
      </c>
      <c r="H544" s="63">
        <f t="shared" si="977"/>
        <v>0</v>
      </c>
      <c r="I544" s="63">
        <f t="shared" si="977"/>
        <v>0</v>
      </c>
      <c r="J544" s="63">
        <f t="shared" si="977"/>
        <v>0</v>
      </c>
      <c r="K544" s="63">
        <f t="shared" si="977"/>
        <v>0</v>
      </c>
      <c r="L544" s="63">
        <f t="shared" si="977"/>
        <v>0</v>
      </c>
      <c r="M544" s="63">
        <f t="shared" si="977"/>
        <v>0</v>
      </c>
      <c r="N544" s="63">
        <f t="shared" si="977"/>
        <v>0</v>
      </c>
      <c r="O544" s="63">
        <f t="shared" si="977"/>
        <v>0</v>
      </c>
      <c r="P544" s="63">
        <f t="shared" si="978"/>
        <v>0</v>
      </c>
      <c r="Q544" s="63">
        <f t="shared" si="978"/>
        <v>0</v>
      </c>
      <c r="R544" s="63">
        <f t="shared" si="978"/>
        <v>0</v>
      </c>
      <c r="S544" s="63">
        <f t="shared" si="978"/>
        <v>0</v>
      </c>
      <c r="T544" s="63">
        <f t="shared" si="978"/>
        <v>0</v>
      </c>
      <c r="U544" s="63">
        <f t="shared" si="978"/>
        <v>0</v>
      </c>
      <c r="V544" s="63">
        <f t="shared" si="978"/>
        <v>0</v>
      </c>
      <c r="W544" s="63">
        <f t="shared" si="978"/>
        <v>0</v>
      </c>
      <c r="X544" s="63">
        <f t="shared" si="978"/>
        <v>0</v>
      </c>
      <c r="AA544" s="3">
        <f t="shared" si="979"/>
        <v>0</v>
      </c>
    </row>
    <row r="545" spans="1:27" x14ac:dyDescent="0.25">
      <c r="A545" s="8">
        <f t="shared" si="981"/>
        <v>432</v>
      </c>
      <c r="B545" s="3" t="str">
        <f t="shared" si="980"/>
        <v xml:space="preserve">    na</v>
      </c>
      <c r="C545" s="34" t="s">
        <v>373</v>
      </c>
      <c r="E545" s="63">
        <f>'Class Expense - Elec'!$L$124+'Class Expense - PRP'!$L$124</f>
        <v>0</v>
      </c>
      <c r="F545" s="63">
        <f t="shared" si="977"/>
        <v>0</v>
      </c>
      <c r="G545" s="63">
        <f t="shared" si="977"/>
        <v>0</v>
      </c>
      <c r="H545" s="63">
        <f t="shared" si="977"/>
        <v>0</v>
      </c>
      <c r="I545" s="63">
        <f t="shared" si="977"/>
        <v>0</v>
      </c>
      <c r="J545" s="63">
        <f t="shared" si="977"/>
        <v>0</v>
      </c>
      <c r="K545" s="63">
        <f t="shared" si="977"/>
        <v>0</v>
      </c>
      <c r="L545" s="63">
        <f t="shared" si="977"/>
        <v>0</v>
      </c>
      <c r="M545" s="63">
        <f t="shared" si="977"/>
        <v>0</v>
      </c>
      <c r="N545" s="63">
        <f t="shared" si="977"/>
        <v>0</v>
      </c>
      <c r="O545" s="63">
        <f t="shared" si="977"/>
        <v>0</v>
      </c>
      <c r="P545" s="63">
        <f t="shared" si="978"/>
        <v>0</v>
      </c>
      <c r="Q545" s="63">
        <f t="shared" si="978"/>
        <v>0</v>
      </c>
      <c r="R545" s="63">
        <f t="shared" si="978"/>
        <v>0</v>
      </c>
      <c r="S545" s="63">
        <f t="shared" si="978"/>
        <v>0</v>
      </c>
      <c r="T545" s="63">
        <f t="shared" si="978"/>
        <v>0</v>
      </c>
      <c r="U545" s="63">
        <f t="shared" si="978"/>
        <v>0</v>
      </c>
      <c r="V545" s="63">
        <f t="shared" si="978"/>
        <v>0</v>
      </c>
      <c r="W545" s="63">
        <f t="shared" si="978"/>
        <v>0</v>
      </c>
      <c r="X545" s="63">
        <f t="shared" si="978"/>
        <v>0</v>
      </c>
      <c r="AA545" s="3">
        <f t="shared" si="979"/>
        <v>0</v>
      </c>
    </row>
    <row r="546" spans="1:27" x14ac:dyDescent="0.25">
      <c r="A546" s="8">
        <f t="shared" si="981"/>
        <v>433</v>
      </c>
      <c r="B546" s="3" t="str">
        <f t="shared" si="980"/>
        <v xml:space="preserve">    na</v>
      </c>
      <c r="C546" s="34" t="s">
        <v>373</v>
      </c>
      <c r="E546" s="63">
        <f>'Class Expense - Elec'!$M$124+'Class Expense - PRP'!$M$124</f>
        <v>0</v>
      </c>
      <c r="F546" s="63">
        <f t="shared" si="977"/>
        <v>0</v>
      </c>
      <c r="G546" s="63">
        <f t="shared" si="977"/>
        <v>0</v>
      </c>
      <c r="H546" s="63">
        <f t="shared" si="977"/>
        <v>0</v>
      </c>
      <c r="I546" s="63">
        <f t="shared" si="977"/>
        <v>0</v>
      </c>
      <c r="J546" s="63">
        <f t="shared" si="977"/>
        <v>0</v>
      </c>
      <c r="K546" s="63">
        <f t="shared" si="977"/>
        <v>0</v>
      </c>
      <c r="L546" s="63">
        <f t="shared" si="977"/>
        <v>0</v>
      </c>
      <c r="M546" s="63">
        <f t="shared" si="977"/>
        <v>0</v>
      </c>
      <c r="N546" s="63">
        <f t="shared" si="977"/>
        <v>0</v>
      </c>
      <c r="O546" s="63">
        <f t="shared" si="977"/>
        <v>0</v>
      </c>
      <c r="P546" s="63">
        <f t="shared" si="978"/>
        <v>0</v>
      </c>
      <c r="Q546" s="63">
        <f t="shared" si="978"/>
        <v>0</v>
      </c>
      <c r="R546" s="63">
        <f t="shared" si="978"/>
        <v>0</v>
      </c>
      <c r="S546" s="63">
        <f t="shared" si="978"/>
        <v>0</v>
      </c>
      <c r="T546" s="63">
        <f t="shared" si="978"/>
        <v>0</v>
      </c>
      <c r="U546" s="63">
        <f t="shared" si="978"/>
        <v>0</v>
      </c>
      <c r="V546" s="63">
        <f t="shared" si="978"/>
        <v>0</v>
      </c>
      <c r="W546" s="63">
        <f t="shared" si="978"/>
        <v>0</v>
      </c>
      <c r="X546" s="63">
        <f t="shared" si="978"/>
        <v>0</v>
      </c>
      <c r="AA546" s="3">
        <f t="shared" si="979"/>
        <v>0</v>
      </c>
    </row>
    <row r="547" spans="1:27" x14ac:dyDescent="0.25">
      <c r="A547" s="8">
        <f t="shared" si="981"/>
        <v>434</v>
      </c>
      <c r="B547" s="3" t="str">
        <f t="shared" si="980"/>
        <v xml:space="preserve">    na</v>
      </c>
      <c r="C547" s="34" t="s">
        <v>373</v>
      </c>
      <c r="E547" s="63">
        <f>'Class Expense - Elec'!$N$124+'Class Expense - PRP'!$N$124</f>
        <v>0</v>
      </c>
      <c r="F547" s="63">
        <f t="shared" si="977"/>
        <v>0</v>
      </c>
      <c r="G547" s="63">
        <f t="shared" si="977"/>
        <v>0</v>
      </c>
      <c r="H547" s="63">
        <f t="shared" si="977"/>
        <v>0</v>
      </c>
      <c r="I547" s="63">
        <f t="shared" si="977"/>
        <v>0</v>
      </c>
      <c r="J547" s="63">
        <f t="shared" si="977"/>
        <v>0</v>
      </c>
      <c r="K547" s="63">
        <f t="shared" si="977"/>
        <v>0</v>
      </c>
      <c r="L547" s="63">
        <f t="shared" si="977"/>
        <v>0</v>
      </c>
      <c r="M547" s="63">
        <f t="shared" si="977"/>
        <v>0</v>
      </c>
      <c r="N547" s="63">
        <f t="shared" si="977"/>
        <v>0</v>
      </c>
      <c r="O547" s="63">
        <f t="shared" si="977"/>
        <v>0</v>
      </c>
      <c r="P547" s="63">
        <f t="shared" si="978"/>
        <v>0</v>
      </c>
      <c r="Q547" s="63">
        <f t="shared" si="978"/>
        <v>0</v>
      </c>
      <c r="R547" s="63">
        <f t="shared" si="978"/>
        <v>0</v>
      </c>
      <c r="S547" s="63">
        <f t="shared" si="978"/>
        <v>0</v>
      </c>
      <c r="T547" s="63">
        <f t="shared" si="978"/>
        <v>0</v>
      </c>
      <c r="U547" s="63">
        <f t="shared" si="978"/>
        <v>0</v>
      </c>
      <c r="V547" s="63">
        <f t="shared" si="978"/>
        <v>0</v>
      </c>
      <c r="W547" s="63">
        <f t="shared" si="978"/>
        <v>0</v>
      </c>
      <c r="X547" s="63">
        <f t="shared" si="978"/>
        <v>0</v>
      </c>
      <c r="AA547" s="3">
        <f t="shared" si="979"/>
        <v>0</v>
      </c>
    </row>
    <row r="548" spans="1:27" x14ac:dyDescent="0.25">
      <c r="A548" s="8">
        <f t="shared" si="981"/>
        <v>435</v>
      </c>
      <c r="B548" s="3" t="str">
        <f t="shared" si="980"/>
        <v xml:space="preserve">    na</v>
      </c>
      <c r="C548" s="34" t="s">
        <v>373</v>
      </c>
      <c r="E548" s="69">
        <f>'Class Expense - Elec'!$O$124+'Class Expense - PRP'!$O$124</f>
        <v>0</v>
      </c>
      <c r="F548" s="69">
        <f t="shared" si="977"/>
        <v>0</v>
      </c>
      <c r="G548" s="69">
        <f t="shared" si="977"/>
        <v>0</v>
      </c>
      <c r="H548" s="69">
        <f t="shared" si="977"/>
        <v>0</v>
      </c>
      <c r="I548" s="69">
        <f t="shared" si="977"/>
        <v>0</v>
      </c>
      <c r="J548" s="69">
        <f t="shared" si="977"/>
        <v>0</v>
      </c>
      <c r="K548" s="69">
        <f t="shared" si="977"/>
        <v>0</v>
      </c>
      <c r="L548" s="69">
        <f t="shared" si="977"/>
        <v>0</v>
      </c>
      <c r="M548" s="69">
        <f t="shared" si="977"/>
        <v>0</v>
      </c>
      <c r="N548" s="69">
        <f t="shared" si="977"/>
        <v>0</v>
      </c>
      <c r="O548" s="69">
        <f t="shared" si="977"/>
        <v>0</v>
      </c>
      <c r="P548" s="69">
        <f t="shared" si="978"/>
        <v>0</v>
      </c>
      <c r="Q548" s="69">
        <f t="shared" si="978"/>
        <v>0</v>
      </c>
      <c r="R548" s="69">
        <f t="shared" si="978"/>
        <v>0</v>
      </c>
      <c r="S548" s="69">
        <f t="shared" si="978"/>
        <v>0</v>
      </c>
      <c r="T548" s="69">
        <f t="shared" si="978"/>
        <v>0</v>
      </c>
      <c r="U548" s="69">
        <f t="shared" si="978"/>
        <v>0</v>
      </c>
      <c r="V548" s="69">
        <f t="shared" si="978"/>
        <v>0</v>
      </c>
      <c r="W548" s="69">
        <f t="shared" si="978"/>
        <v>0</v>
      </c>
      <c r="X548" s="69">
        <f t="shared" si="978"/>
        <v>0</v>
      </c>
      <c r="AA548" s="3">
        <f t="shared" si="979"/>
        <v>0</v>
      </c>
    </row>
    <row r="549" spans="1:27" x14ac:dyDescent="0.25">
      <c r="A549" s="8">
        <f t="shared" si="981"/>
        <v>436</v>
      </c>
      <c r="E549" s="63">
        <f>SUM(E540:E548)</f>
        <v>0</v>
      </c>
      <c r="F549" s="63">
        <f t="shared" ref="F549" si="982">SUM(F540:F548)</f>
        <v>0</v>
      </c>
      <c r="G549" s="63">
        <f t="shared" ref="G549" si="983">SUM(G540:G548)</f>
        <v>0</v>
      </c>
      <c r="H549" s="63">
        <f t="shared" ref="H549" si="984">SUM(H540:H548)</f>
        <v>0</v>
      </c>
      <c r="I549" s="63">
        <f t="shared" ref="I549" si="985">SUM(I540:I548)</f>
        <v>0</v>
      </c>
      <c r="J549" s="63">
        <f t="shared" ref="J549" si="986">SUM(J540:J548)</f>
        <v>0</v>
      </c>
      <c r="K549" s="63">
        <f t="shared" ref="K549" si="987">SUM(K540:K548)</f>
        <v>0</v>
      </c>
      <c r="L549" s="63">
        <f t="shared" ref="L549" si="988">SUM(L540:L548)</f>
        <v>0</v>
      </c>
      <c r="M549" s="63">
        <f t="shared" ref="M549" si="989">SUM(M540:M548)</f>
        <v>0</v>
      </c>
      <c r="N549" s="63">
        <f t="shared" ref="N549" si="990">SUM(N540:N548)</f>
        <v>0</v>
      </c>
      <c r="O549" s="63">
        <f t="shared" ref="O549" si="991">SUM(O540:O548)</f>
        <v>0</v>
      </c>
      <c r="P549" s="63">
        <f t="shared" ref="P549" si="992">SUM(P540:P548)</f>
        <v>0</v>
      </c>
      <c r="Q549" s="63">
        <f t="shared" ref="Q549" si="993">SUM(Q540:Q548)</f>
        <v>0</v>
      </c>
      <c r="R549" s="63">
        <f t="shared" ref="R549" si="994">SUM(R540:R548)</f>
        <v>0</v>
      </c>
      <c r="S549" s="63">
        <f t="shared" ref="S549" si="995">SUM(S540:S548)</f>
        <v>0</v>
      </c>
      <c r="T549" s="63">
        <f t="shared" ref="T549" si="996">SUM(T540:T548)</f>
        <v>0</v>
      </c>
      <c r="U549" s="63">
        <f t="shared" ref="U549" si="997">SUM(U540:U548)</f>
        <v>0</v>
      </c>
      <c r="V549" s="63">
        <f t="shared" ref="V549" si="998">SUM(V540:V548)</f>
        <v>0</v>
      </c>
      <c r="W549" s="63">
        <f t="shared" ref="W549" si="999">SUM(W540:W548)</f>
        <v>0</v>
      </c>
      <c r="X549" s="63">
        <f t="shared" ref="X549" si="1000">SUM(X540:X548)</f>
        <v>0</v>
      </c>
      <c r="AA549" s="3">
        <f t="shared" si="979"/>
        <v>0</v>
      </c>
    </row>
    <row r="551" spans="1:27" x14ac:dyDescent="0.25">
      <c r="B551" s="3" t="s">
        <v>484</v>
      </c>
    </row>
    <row r="552" spans="1:27" x14ac:dyDescent="0.25">
      <c r="A552" s="8">
        <f>A549+1</f>
        <v>437</v>
      </c>
      <c r="B552" s="3" t="str">
        <f>B540</f>
        <v xml:space="preserve">    Consumer</v>
      </c>
      <c r="C552" s="34" t="s">
        <v>373</v>
      </c>
      <c r="E552" s="63">
        <f>'Class Expense - Elec'!$G$125+'Class Expense - PRP'!$G$125</f>
        <v>332473.76304823975</v>
      </c>
      <c r="F552" s="63">
        <f t="shared" ref="F552:O560" si="1001">IFERROR($E552*VLOOKUP($C552,ALLOCATORS,F$1,FALSE),0)</f>
        <v>254048.21652471632</v>
      </c>
      <c r="G552" s="63">
        <f t="shared" si="1001"/>
        <v>30525.431127773445</v>
      </c>
      <c r="H552" s="63">
        <f t="shared" si="1001"/>
        <v>46183.932952741554</v>
      </c>
      <c r="I552" s="63">
        <f t="shared" si="1001"/>
        <v>698.44634308481409</v>
      </c>
      <c r="J552" s="63">
        <f t="shared" si="1001"/>
        <v>86.47430914383412</v>
      </c>
      <c r="K552" s="63">
        <f t="shared" si="1001"/>
        <v>46.563089538987597</v>
      </c>
      <c r="L552" s="63">
        <f t="shared" si="1001"/>
        <v>6.6518699341410858</v>
      </c>
      <c r="M552" s="63">
        <f t="shared" si="1001"/>
        <v>73.170569275551941</v>
      </c>
      <c r="N552" s="63">
        <f t="shared" si="1001"/>
        <v>6.6518699341410858</v>
      </c>
      <c r="O552" s="63">
        <f t="shared" si="1001"/>
        <v>73.170569275551941</v>
      </c>
      <c r="P552" s="63">
        <f t="shared" ref="P552:X560" si="1002">IFERROR($E552*VLOOKUP($C552,ALLOCATORS,P$1,FALSE),0)</f>
        <v>725.05382282137828</v>
      </c>
      <c r="Q552" s="63">
        <f t="shared" si="1002"/>
        <v>0</v>
      </c>
      <c r="R552" s="63">
        <f t="shared" si="1002"/>
        <v>0</v>
      </c>
      <c r="S552" s="63">
        <f t="shared" si="1002"/>
        <v>0</v>
      </c>
      <c r="T552" s="63">
        <f t="shared" si="1002"/>
        <v>0</v>
      </c>
      <c r="U552" s="63">
        <f t="shared" si="1002"/>
        <v>0</v>
      </c>
      <c r="V552" s="63">
        <f t="shared" si="1002"/>
        <v>0</v>
      </c>
      <c r="W552" s="63">
        <f t="shared" si="1002"/>
        <v>0</v>
      </c>
      <c r="X552" s="63">
        <f t="shared" si="1002"/>
        <v>0</v>
      </c>
      <c r="AA552" s="3">
        <f t="shared" ref="AA552:AA561" si="1003">IF(ROUND(SUM(F552:X552)-E552,0)=0,0,1)</f>
        <v>0</v>
      </c>
    </row>
    <row r="553" spans="1:27" x14ac:dyDescent="0.25">
      <c r="A553" s="8">
        <f>+A552+1</f>
        <v>438</v>
      </c>
      <c r="B553" s="3" t="str">
        <f t="shared" ref="B553:B560" si="1004">B541</f>
        <v xml:space="preserve">    Demand</v>
      </c>
      <c r="C553" s="34" t="s">
        <v>525</v>
      </c>
      <c r="E553" s="63">
        <f>'Class Expense - Elec'!$H$125+'Class Expense - PRP'!$H$125</f>
        <v>1647944.9348591594</v>
      </c>
      <c r="F553" s="63">
        <f t="shared" si="1001"/>
        <v>326053.06898901891</v>
      </c>
      <c r="G553" s="63">
        <f t="shared" si="1001"/>
        <v>302420.26824702555</v>
      </c>
      <c r="H553" s="63">
        <f t="shared" si="1001"/>
        <v>212193.34006027775</v>
      </c>
      <c r="I553" s="63">
        <f t="shared" si="1001"/>
        <v>76902.593830049489</v>
      </c>
      <c r="J553" s="63">
        <f t="shared" si="1001"/>
        <v>162609.65477800119</v>
      </c>
      <c r="K553" s="63">
        <f t="shared" si="1001"/>
        <v>429898.20477643167</v>
      </c>
      <c r="L553" s="63">
        <f t="shared" si="1001"/>
        <v>32635.099789857413</v>
      </c>
      <c r="M553" s="63">
        <f t="shared" si="1001"/>
        <v>105232.70438849753</v>
      </c>
      <c r="N553" s="63">
        <f t="shared" si="1001"/>
        <v>0</v>
      </c>
      <c r="O553" s="63">
        <f t="shared" si="1001"/>
        <v>0</v>
      </c>
      <c r="P553" s="63">
        <f t="shared" si="1002"/>
        <v>0</v>
      </c>
      <c r="Q553" s="63">
        <f t="shared" si="1002"/>
        <v>0</v>
      </c>
      <c r="R553" s="63">
        <f t="shared" si="1002"/>
        <v>0</v>
      </c>
      <c r="S553" s="63">
        <f t="shared" si="1002"/>
        <v>0</v>
      </c>
      <c r="T553" s="63">
        <f t="shared" si="1002"/>
        <v>0</v>
      </c>
      <c r="U553" s="63">
        <f t="shared" si="1002"/>
        <v>0</v>
      </c>
      <c r="V553" s="63">
        <f t="shared" si="1002"/>
        <v>0</v>
      </c>
      <c r="W553" s="63">
        <f t="shared" si="1002"/>
        <v>0</v>
      </c>
      <c r="X553" s="63">
        <f t="shared" si="1002"/>
        <v>0</v>
      </c>
      <c r="AA553" s="3">
        <f t="shared" si="1003"/>
        <v>0</v>
      </c>
    </row>
    <row r="554" spans="1:27" x14ac:dyDescent="0.25">
      <c r="A554" s="8">
        <f t="shared" ref="A554:A561" si="1005">+A553+1</f>
        <v>439</v>
      </c>
      <c r="B554" s="3" t="str">
        <f t="shared" si="1004"/>
        <v xml:space="preserve">    Energy</v>
      </c>
      <c r="C554" s="34" t="s">
        <v>369</v>
      </c>
      <c r="E554" s="63">
        <f>'Class Expense - Elec'!$I$125+'Class Expense - PRP'!$I$125</f>
        <v>0</v>
      </c>
      <c r="F554" s="63">
        <f t="shared" si="1001"/>
        <v>0</v>
      </c>
      <c r="G554" s="63">
        <f t="shared" si="1001"/>
        <v>0</v>
      </c>
      <c r="H554" s="63">
        <f t="shared" si="1001"/>
        <v>0</v>
      </c>
      <c r="I554" s="63">
        <f t="shared" si="1001"/>
        <v>0</v>
      </c>
      <c r="J554" s="63">
        <f t="shared" si="1001"/>
        <v>0</v>
      </c>
      <c r="K554" s="63">
        <f t="shared" si="1001"/>
        <v>0</v>
      </c>
      <c r="L554" s="63">
        <f t="shared" si="1001"/>
        <v>0</v>
      </c>
      <c r="M554" s="63">
        <f t="shared" si="1001"/>
        <v>0</v>
      </c>
      <c r="N554" s="63">
        <f t="shared" si="1001"/>
        <v>0</v>
      </c>
      <c r="O554" s="63">
        <f t="shared" si="1001"/>
        <v>0</v>
      </c>
      <c r="P554" s="63">
        <f t="shared" si="1002"/>
        <v>0</v>
      </c>
      <c r="Q554" s="63">
        <f t="shared" si="1002"/>
        <v>0</v>
      </c>
      <c r="R554" s="63">
        <f t="shared" si="1002"/>
        <v>0</v>
      </c>
      <c r="S554" s="63">
        <f t="shared" si="1002"/>
        <v>0</v>
      </c>
      <c r="T554" s="63">
        <f t="shared" si="1002"/>
        <v>0</v>
      </c>
      <c r="U554" s="63">
        <f t="shared" si="1002"/>
        <v>0</v>
      </c>
      <c r="V554" s="63">
        <f t="shared" si="1002"/>
        <v>0</v>
      </c>
      <c r="W554" s="63">
        <f t="shared" si="1002"/>
        <v>0</v>
      </c>
      <c r="X554" s="63">
        <f t="shared" si="1002"/>
        <v>0</v>
      </c>
      <c r="AA554" s="3">
        <f t="shared" si="1003"/>
        <v>0</v>
      </c>
    </row>
    <row r="555" spans="1:27" x14ac:dyDescent="0.25">
      <c r="A555" s="8">
        <f t="shared" si="1005"/>
        <v>440</v>
      </c>
      <c r="B555" s="3" t="str">
        <f t="shared" si="1004"/>
        <v xml:space="preserve">    Revenue</v>
      </c>
      <c r="C555" s="34" t="s">
        <v>91</v>
      </c>
      <c r="E555" s="63">
        <f>'Class Expense - Elec'!$J$125+'Class Expense - PRP'!$J$125</f>
        <v>0</v>
      </c>
      <c r="F555" s="63">
        <f t="shared" si="1001"/>
        <v>0</v>
      </c>
      <c r="G555" s="63">
        <f t="shared" si="1001"/>
        <v>0</v>
      </c>
      <c r="H555" s="63">
        <f t="shared" si="1001"/>
        <v>0</v>
      </c>
      <c r="I555" s="63">
        <f t="shared" si="1001"/>
        <v>0</v>
      </c>
      <c r="J555" s="63">
        <f t="shared" si="1001"/>
        <v>0</v>
      </c>
      <c r="K555" s="63">
        <f t="shared" si="1001"/>
        <v>0</v>
      </c>
      <c r="L555" s="63">
        <f t="shared" si="1001"/>
        <v>0</v>
      </c>
      <c r="M555" s="63">
        <f t="shared" si="1001"/>
        <v>0</v>
      </c>
      <c r="N555" s="63">
        <f t="shared" si="1001"/>
        <v>0</v>
      </c>
      <c r="O555" s="63">
        <f t="shared" si="1001"/>
        <v>0</v>
      </c>
      <c r="P555" s="63">
        <f t="shared" si="1002"/>
        <v>0</v>
      </c>
      <c r="Q555" s="63">
        <f t="shared" si="1002"/>
        <v>0</v>
      </c>
      <c r="R555" s="63">
        <f t="shared" si="1002"/>
        <v>0</v>
      </c>
      <c r="S555" s="63">
        <f t="shared" si="1002"/>
        <v>0</v>
      </c>
      <c r="T555" s="63">
        <f t="shared" si="1002"/>
        <v>0</v>
      </c>
      <c r="U555" s="63">
        <f t="shared" si="1002"/>
        <v>0</v>
      </c>
      <c r="V555" s="63">
        <f t="shared" si="1002"/>
        <v>0</v>
      </c>
      <c r="W555" s="63">
        <f t="shared" si="1002"/>
        <v>0</v>
      </c>
      <c r="X555" s="63">
        <f t="shared" si="1002"/>
        <v>0</v>
      </c>
      <c r="AA555" s="3">
        <f t="shared" si="1003"/>
        <v>0</v>
      </c>
    </row>
    <row r="556" spans="1:27" x14ac:dyDescent="0.25">
      <c r="A556" s="8">
        <f t="shared" si="1005"/>
        <v>441</v>
      </c>
      <c r="B556" s="3" t="str">
        <f t="shared" si="1004"/>
        <v xml:space="preserve">    Lights</v>
      </c>
      <c r="C556" s="34" t="s">
        <v>577</v>
      </c>
      <c r="E556" s="63">
        <f>'Class Expense - Elec'!$K$125+'Class Expense - PRP'!$K$125</f>
        <v>17724.609067483751</v>
      </c>
      <c r="F556" s="63">
        <f t="shared" si="1001"/>
        <v>0</v>
      </c>
      <c r="G556" s="63">
        <f t="shared" si="1001"/>
        <v>0</v>
      </c>
      <c r="H556" s="63">
        <f t="shared" si="1001"/>
        <v>0</v>
      </c>
      <c r="I556" s="63">
        <f t="shared" si="1001"/>
        <v>0</v>
      </c>
      <c r="J556" s="63">
        <f t="shared" si="1001"/>
        <v>0</v>
      </c>
      <c r="K556" s="63">
        <f t="shared" si="1001"/>
        <v>0</v>
      </c>
      <c r="L556" s="63">
        <f t="shared" si="1001"/>
        <v>0</v>
      </c>
      <c r="M556" s="63">
        <f t="shared" si="1001"/>
        <v>0</v>
      </c>
      <c r="N556" s="63">
        <f t="shared" si="1001"/>
        <v>0</v>
      </c>
      <c r="O556" s="63">
        <f t="shared" si="1001"/>
        <v>0</v>
      </c>
      <c r="P556" s="63">
        <f t="shared" si="1002"/>
        <v>17724.609067483751</v>
      </c>
      <c r="Q556" s="63">
        <f t="shared" si="1002"/>
        <v>0</v>
      </c>
      <c r="R556" s="63">
        <f t="shared" si="1002"/>
        <v>0</v>
      </c>
      <c r="S556" s="63">
        <f t="shared" si="1002"/>
        <v>0</v>
      </c>
      <c r="T556" s="63">
        <f t="shared" si="1002"/>
        <v>0</v>
      </c>
      <c r="U556" s="63">
        <f t="shared" si="1002"/>
        <v>0</v>
      </c>
      <c r="V556" s="63">
        <f t="shared" si="1002"/>
        <v>0</v>
      </c>
      <c r="W556" s="63">
        <f t="shared" si="1002"/>
        <v>0</v>
      </c>
      <c r="X556" s="63">
        <f t="shared" si="1002"/>
        <v>0</v>
      </c>
      <c r="AA556" s="3">
        <f t="shared" si="1003"/>
        <v>0</v>
      </c>
    </row>
    <row r="557" spans="1:27" x14ac:dyDescent="0.25">
      <c r="A557" s="8">
        <f t="shared" si="1005"/>
        <v>442</v>
      </c>
      <c r="B557" s="3" t="str">
        <f t="shared" si="1004"/>
        <v xml:space="preserve">    na</v>
      </c>
      <c r="C557" s="34" t="s">
        <v>373</v>
      </c>
      <c r="E557" s="63">
        <f>'Class Expense - Elec'!$L$125+'Class Expense - PRP'!$L$125</f>
        <v>0</v>
      </c>
      <c r="F557" s="63">
        <f t="shared" si="1001"/>
        <v>0</v>
      </c>
      <c r="G557" s="63">
        <f t="shared" si="1001"/>
        <v>0</v>
      </c>
      <c r="H557" s="63">
        <f t="shared" si="1001"/>
        <v>0</v>
      </c>
      <c r="I557" s="63">
        <f t="shared" si="1001"/>
        <v>0</v>
      </c>
      <c r="J557" s="63">
        <f t="shared" si="1001"/>
        <v>0</v>
      </c>
      <c r="K557" s="63">
        <f t="shared" si="1001"/>
        <v>0</v>
      </c>
      <c r="L557" s="63">
        <f t="shared" si="1001"/>
        <v>0</v>
      </c>
      <c r="M557" s="63">
        <f t="shared" si="1001"/>
        <v>0</v>
      </c>
      <c r="N557" s="63">
        <f t="shared" si="1001"/>
        <v>0</v>
      </c>
      <c r="O557" s="63">
        <f t="shared" si="1001"/>
        <v>0</v>
      </c>
      <c r="P557" s="63">
        <f t="shared" si="1002"/>
        <v>0</v>
      </c>
      <c r="Q557" s="63">
        <f t="shared" si="1002"/>
        <v>0</v>
      </c>
      <c r="R557" s="63">
        <f t="shared" si="1002"/>
        <v>0</v>
      </c>
      <c r="S557" s="63">
        <f t="shared" si="1002"/>
        <v>0</v>
      </c>
      <c r="T557" s="63">
        <f t="shared" si="1002"/>
        <v>0</v>
      </c>
      <c r="U557" s="63">
        <f t="shared" si="1002"/>
        <v>0</v>
      </c>
      <c r="V557" s="63">
        <f t="shared" si="1002"/>
        <v>0</v>
      </c>
      <c r="W557" s="63">
        <f t="shared" si="1002"/>
        <v>0</v>
      </c>
      <c r="X557" s="63">
        <f t="shared" si="1002"/>
        <v>0</v>
      </c>
      <c r="AA557" s="3">
        <f t="shared" si="1003"/>
        <v>0</v>
      </c>
    </row>
    <row r="558" spans="1:27" x14ac:dyDescent="0.25">
      <c r="A558" s="8">
        <f t="shared" si="1005"/>
        <v>443</v>
      </c>
      <c r="B558" s="3" t="str">
        <f t="shared" si="1004"/>
        <v xml:space="preserve">    na</v>
      </c>
      <c r="C558" s="34" t="s">
        <v>373</v>
      </c>
      <c r="E558" s="63">
        <f>'Class Expense - Elec'!$M$125+'Class Expense - PRP'!$M$125</f>
        <v>0</v>
      </c>
      <c r="F558" s="63">
        <f t="shared" si="1001"/>
        <v>0</v>
      </c>
      <c r="G558" s="63">
        <f t="shared" si="1001"/>
        <v>0</v>
      </c>
      <c r="H558" s="63">
        <f t="shared" si="1001"/>
        <v>0</v>
      </c>
      <c r="I558" s="63">
        <f t="shared" si="1001"/>
        <v>0</v>
      </c>
      <c r="J558" s="63">
        <f t="shared" si="1001"/>
        <v>0</v>
      </c>
      <c r="K558" s="63">
        <f t="shared" si="1001"/>
        <v>0</v>
      </c>
      <c r="L558" s="63">
        <f t="shared" si="1001"/>
        <v>0</v>
      </c>
      <c r="M558" s="63">
        <f t="shared" si="1001"/>
        <v>0</v>
      </c>
      <c r="N558" s="63">
        <f t="shared" si="1001"/>
        <v>0</v>
      </c>
      <c r="O558" s="63">
        <f t="shared" si="1001"/>
        <v>0</v>
      </c>
      <c r="P558" s="63">
        <f t="shared" si="1002"/>
        <v>0</v>
      </c>
      <c r="Q558" s="63">
        <f t="shared" si="1002"/>
        <v>0</v>
      </c>
      <c r="R558" s="63">
        <f t="shared" si="1002"/>
        <v>0</v>
      </c>
      <c r="S558" s="63">
        <f t="shared" si="1002"/>
        <v>0</v>
      </c>
      <c r="T558" s="63">
        <f t="shared" si="1002"/>
        <v>0</v>
      </c>
      <c r="U558" s="63">
        <f t="shared" si="1002"/>
        <v>0</v>
      </c>
      <c r="V558" s="63">
        <f t="shared" si="1002"/>
        <v>0</v>
      </c>
      <c r="W558" s="63">
        <f t="shared" si="1002"/>
        <v>0</v>
      </c>
      <c r="X558" s="63">
        <f t="shared" si="1002"/>
        <v>0</v>
      </c>
      <c r="AA558" s="3">
        <f t="shared" si="1003"/>
        <v>0</v>
      </c>
    </row>
    <row r="559" spans="1:27" x14ac:dyDescent="0.25">
      <c r="A559" s="8">
        <f t="shared" si="1005"/>
        <v>444</v>
      </c>
      <c r="B559" s="3" t="str">
        <f t="shared" si="1004"/>
        <v xml:space="preserve">    na</v>
      </c>
      <c r="C559" s="34" t="s">
        <v>373</v>
      </c>
      <c r="E559" s="63">
        <f>'Class Expense - Elec'!$N$125+'Class Expense - PRP'!$N$125</f>
        <v>0</v>
      </c>
      <c r="F559" s="63">
        <f t="shared" si="1001"/>
        <v>0</v>
      </c>
      <c r="G559" s="63">
        <f t="shared" si="1001"/>
        <v>0</v>
      </c>
      <c r="H559" s="63">
        <f t="shared" si="1001"/>
        <v>0</v>
      </c>
      <c r="I559" s="63">
        <f t="shared" si="1001"/>
        <v>0</v>
      </c>
      <c r="J559" s="63">
        <f t="shared" si="1001"/>
        <v>0</v>
      </c>
      <c r="K559" s="63">
        <f t="shared" si="1001"/>
        <v>0</v>
      </c>
      <c r="L559" s="63">
        <f t="shared" si="1001"/>
        <v>0</v>
      </c>
      <c r="M559" s="63">
        <f t="shared" si="1001"/>
        <v>0</v>
      </c>
      <c r="N559" s="63">
        <f t="shared" si="1001"/>
        <v>0</v>
      </c>
      <c r="O559" s="63">
        <f t="shared" si="1001"/>
        <v>0</v>
      </c>
      <c r="P559" s="63">
        <f t="shared" si="1002"/>
        <v>0</v>
      </c>
      <c r="Q559" s="63">
        <f t="shared" si="1002"/>
        <v>0</v>
      </c>
      <c r="R559" s="63">
        <f t="shared" si="1002"/>
        <v>0</v>
      </c>
      <c r="S559" s="63">
        <f t="shared" si="1002"/>
        <v>0</v>
      </c>
      <c r="T559" s="63">
        <f t="shared" si="1002"/>
        <v>0</v>
      </c>
      <c r="U559" s="63">
        <f t="shared" si="1002"/>
        <v>0</v>
      </c>
      <c r="V559" s="63">
        <f t="shared" si="1002"/>
        <v>0</v>
      </c>
      <c r="W559" s="63">
        <f t="shared" si="1002"/>
        <v>0</v>
      </c>
      <c r="X559" s="63">
        <f t="shared" si="1002"/>
        <v>0</v>
      </c>
      <c r="AA559" s="3">
        <f t="shared" si="1003"/>
        <v>0</v>
      </c>
    </row>
    <row r="560" spans="1:27" x14ac:dyDescent="0.25">
      <c r="A560" s="8">
        <f t="shared" si="1005"/>
        <v>445</v>
      </c>
      <c r="B560" s="3" t="str">
        <f t="shared" si="1004"/>
        <v xml:space="preserve">    na</v>
      </c>
      <c r="C560" s="34" t="s">
        <v>373</v>
      </c>
      <c r="E560" s="69">
        <f>'Class Expense - Elec'!$O$125+'Class Expense - PRP'!$O$125</f>
        <v>0</v>
      </c>
      <c r="F560" s="69">
        <f t="shared" si="1001"/>
        <v>0</v>
      </c>
      <c r="G560" s="69">
        <f t="shared" si="1001"/>
        <v>0</v>
      </c>
      <c r="H560" s="69">
        <f t="shared" si="1001"/>
        <v>0</v>
      </c>
      <c r="I560" s="69">
        <f t="shared" si="1001"/>
        <v>0</v>
      </c>
      <c r="J560" s="69">
        <f t="shared" si="1001"/>
        <v>0</v>
      </c>
      <c r="K560" s="69">
        <f t="shared" si="1001"/>
        <v>0</v>
      </c>
      <c r="L560" s="69">
        <f t="shared" si="1001"/>
        <v>0</v>
      </c>
      <c r="M560" s="69">
        <f t="shared" si="1001"/>
        <v>0</v>
      </c>
      <c r="N560" s="69">
        <f t="shared" si="1001"/>
        <v>0</v>
      </c>
      <c r="O560" s="69">
        <f t="shared" si="1001"/>
        <v>0</v>
      </c>
      <c r="P560" s="69">
        <f t="shared" si="1002"/>
        <v>0</v>
      </c>
      <c r="Q560" s="69">
        <f t="shared" si="1002"/>
        <v>0</v>
      </c>
      <c r="R560" s="69">
        <f t="shared" si="1002"/>
        <v>0</v>
      </c>
      <c r="S560" s="69">
        <f t="shared" si="1002"/>
        <v>0</v>
      </c>
      <c r="T560" s="69">
        <f t="shared" si="1002"/>
        <v>0</v>
      </c>
      <c r="U560" s="69">
        <f t="shared" si="1002"/>
        <v>0</v>
      </c>
      <c r="V560" s="69">
        <f t="shared" si="1002"/>
        <v>0</v>
      </c>
      <c r="W560" s="69">
        <f t="shared" si="1002"/>
        <v>0</v>
      </c>
      <c r="X560" s="69">
        <f t="shared" si="1002"/>
        <v>0</v>
      </c>
      <c r="AA560" s="3">
        <f t="shared" si="1003"/>
        <v>0</v>
      </c>
    </row>
    <row r="561" spans="1:27" x14ac:dyDescent="0.25">
      <c r="A561" s="8">
        <f t="shared" si="1005"/>
        <v>446</v>
      </c>
      <c r="E561" s="63">
        <f>SUM(E552:E560)</f>
        <v>1998143.306974883</v>
      </c>
      <c r="F561" s="63">
        <f t="shared" ref="F561" si="1006">SUM(F552:F560)</f>
        <v>580101.28551373526</v>
      </c>
      <c r="G561" s="63">
        <f t="shared" ref="G561" si="1007">SUM(G552:G560)</f>
        <v>332945.69937479898</v>
      </c>
      <c r="H561" s="63">
        <f t="shared" ref="H561" si="1008">SUM(H552:H560)</f>
        <v>258377.27301301929</v>
      </c>
      <c r="I561" s="63">
        <f t="shared" ref="I561" si="1009">SUM(I552:I560)</f>
        <v>77601.040173134301</v>
      </c>
      <c r="J561" s="63">
        <f t="shared" ref="J561" si="1010">SUM(J552:J560)</f>
        <v>162696.12908714503</v>
      </c>
      <c r="K561" s="63">
        <f t="shared" ref="K561" si="1011">SUM(K552:K560)</f>
        <v>429944.76786597067</v>
      </c>
      <c r="L561" s="63">
        <f t="shared" ref="L561" si="1012">SUM(L552:L560)</f>
        <v>32641.751659791553</v>
      </c>
      <c r="M561" s="63">
        <f t="shared" ref="M561" si="1013">SUM(M552:M560)</f>
        <v>105305.87495777308</v>
      </c>
      <c r="N561" s="63">
        <f t="shared" ref="N561" si="1014">SUM(N552:N560)</f>
        <v>6.6518699341410858</v>
      </c>
      <c r="O561" s="63">
        <f t="shared" ref="O561" si="1015">SUM(O552:O560)</f>
        <v>73.170569275551941</v>
      </c>
      <c r="P561" s="63">
        <f t="shared" ref="P561" si="1016">SUM(P552:P560)</f>
        <v>18449.662890305128</v>
      </c>
      <c r="Q561" s="63">
        <f t="shared" ref="Q561" si="1017">SUM(Q552:Q560)</f>
        <v>0</v>
      </c>
      <c r="R561" s="63">
        <f t="shared" ref="R561" si="1018">SUM(R552:R560)</f>
        <v>0</v>
      </c>
      <c r="S561" s="63">
        <f t="shared" ref="S561" si="1019">SUM(S552:S560)</f>
        <v>0</v>
      </c>
      <c r="T561" s="63">
        <f t="shared" ref="T561" si="1020">SUM(T552:T560)</f>
        <v>0</v>
      </c>
      <c r="U561" s="63">
        <f t="shared" ref="U561" si="1021">SUM(U552:U560)</f>
        <v>0</v>
      </c>
      <c r="V561" s="63">
        <f t="shared" ref="V561" si="1022">SUM(V552:V560)</f>
        <v>0</v>
      </c>
      <c r="W561" s="63">
        <f t="shared" ref="W561" si="1023">SUM(W552:W560)</f>
        <v>0</v>
      </c>
      <c r="X561" s="63">
        <f t="shared" ref="X561" si="1024">SUM(X552:X560)</f>
        <v>0</v>
      </c>
      <c r="AA561" s="3">
        <f t="shared" si="1003"/>
        <v>0</v>
      </c>
    </row>
    <row r="563" spans="1:27" x14ac:dyDescent="0.25">
      <c r="B563" s="3" t="s">
        <v>485</v>
      </c>
    </row>
    <row r="564" spans="1:27" x14ac:dyDescent="0.25">
      <c r="A564" s="8">
        <f>A561+1</f>
        <v>447</v>
      </c>
      <c r="B564" s="3" t="str">
        <f>B552</f>
        <v xml:space="preserve">    Consumer</v>
      </c>
      <c r="C564" s="34" t="s">
        <v>373</v>
      </c>
      <c r="E564" s="63">
        <f>'Class Expense - Elec'!$G$126+'Class Expense - PRP'!$G$126</f>
        <v>178150.62391724909</v>
      </c>
      <c r="F564" s="63">
        <f t="shared" ref="F564:O572" si="1025">IFERROR($E564*VLOOKUP($C564,ALLOCATORS,F$1,FALSE),0)</f>
        <v>136127.57850121197</v>
      </c>
      <c r="G564" s="63">
        <f t="shared" si="1025"/>
        <v>16356.552622069068</v>
      </c>
      <c r="H564" s="63">
        <f t="shared" si="1025"/>
        <v>24746.904522777408</v>
      </c>
      <c r="I564" s="63">
        <f t="shared" si="1025"/>
        <v>374.25104060083942</v>
      </c>
      <c r="J564" s="63">
        <f t="shared" si="1025"/>
        <v>46.33584312200869</v>
      </c>
      <c r="K564" s="63">
        <f t="shared" si="1025"/>
        <v>24.95006937338929</v>
      </c>
      <c r="L564" s="63">
        <f t="shared" si="1025"/>
        <v>3.5642956247698994</v>
      </c>
      <c r="M564" s="63">
        <f t="shared" si="1025"/>
        <v>39.207251872468888</v>
      </c>
      <c r="N564" s="63">
        <f t="shared" si="1025"/>
        <v>3.5642956247698994</v>
      </c>
      <c r="O564" s="63">
        <f t="shared" si="1025"/>
        <v>39.207251872468888</v>
      </c>
      <c r="P564" s="63">
        <f t="shared" ref="P564:X572" si="1026">IFERROR($E564*VLOOKUP($C564,ALLOCATORS,P$1,FALSE),0)</f>
        <v>388.50822309991895</v>
      </c>
      <c r="Q564" s="63">
        <f t="shared" si="1026"/>
        <v>0</v>
      </c>
      <c r="R564" s="63">
        <f t="shared" si="1026"/>
        <v>0</v>
      </c>
      <c r="S564" s="63">
        <f t="shared" si="1026"/>
        <v>0</v>
      </c>
      <c r="T564" s="63">
        <f t="shared" si="1026"/>
        <v>0</v>
      </c>
      <c r="U564" s="63">
        <f t="shared" si="1026"/>
        <v>0</v>
      </c>
      <c r="V564" s="63">
        <f t="shared" si="1026"/>
        <v>0</v>
      </c>
      <c r="W564" s="63">
        <f t="shared" si="1026"/>
        <v>0</v>
      </c>
      <c r="X564" s="63">
        <f t="shared" si="1026"/>
        <v>0</v>
      </c>
      <c r="AA564" s="3">
        <f t="shared" ref="AA564:AA573" si="1027">IF(ROUND(SUM(F564:X564)-E564,0)=0,0,1)</f>
        <v>0</v>
      </c>
    </row>
    <row r="565" spans="1:27" x14ac:dyDescent="0.25">
      <c r="A565" s="8">
        <f>+A564+1</f>
        <v>448</v>
      </c>
      <c r="B565" s="3" t="str">
        <f t="shared" ref="B565:B572" si="1028">B553</f>
        <v xml:space="preserve">    Demand</v>
      </c>
      <c r="C565" s="34" t="s">
        <v>525</v>
      </c>
      <c r="E565" s="63">
        <f>'Class Expense - Elec'!$H$126+'Class Expense - PRP'!$H$126</f>
        <v>883024.31937714387</v>
      </c>
      <c r="F565" s="63">
        <f t="shared" si="1025"/>
        <v>174710.20010111178</v>
      </c>
      <c r="G565" s="63">
        <f t="shared" si="1025"/>
        <v>162046.9506509972</v>
      </c>
      <c r="H565" s="63">
        <f t="shared" si="1025"/>
        <v>113700.3280386327</v>
      </c>
      <c r="I565" s="63">
        <f t="shared" si="1025"/>
        <v>41206.996143302567</v>
      </c>
      <c r="J565" s="63">
        <f t="shared" si="1025"/>
        <v>87131.72187805445</v>
      </c>
      <c r="K565" s="63">
        <f t="shared" si="1025"/>
        <v>230353.91635012839</v>
      </c>
      <c r="L565" s="63">
        <f t="shared" si="1025"/>
        <v>17486.984043072342</v>
      </c>
      <c r="M565" s="63">
        <f t="shared" si="1025"/>
        <v>56387.222171844485</v>
      </c>
      <c r="N565" s="63">
        <f t="shared" si="1025"/>
        <v>0</v>
      </c>
      <c r="O565" s="63">
        <f t="shared" si="1025"/>
        <v>0</v>
      </c>
      <c r="P565" s="63">
        <f t="shared" si="1026"/>
        <v>0</v>
      </c>
      <c r="Q565" s="63">
        <f t="shared" si="1026"/>
        <v>0</v>
      </c>
      <c r="R565" s="63">
        <f t="shared" si="1026"/>
        <v>0</v>
      </c>
      <c r="S565" s="63">
        <f t="shared" si="1026"/>
        <v>0</v>
      </c>
      <c r="T565" s="63">
        <f t="shared" si="1026"/>
        <v>0</v>
      </c>
      <c r="U565" s="63">
        <f t="shared" si="1026"/>
        <v>0</v>
      </c>
      <c r="V565" s="63">
        <f t="shared" si="1026"/>
        <v>0</v>
      </c>
      <c r="W565" s="63">
        <f t="shared" si="1026"/>
        <v>0</v>
      </c>
      <c r="X565" s="63">
        <f t="shared" si="1026"/>
        <v>0</v>
      </c>
      <c r="AA565" s="3">
        <f t="shared" si="1027"/>
        <v>0</v>
      </c>
    </row>
    <row r="566" spans="1:27" x14ac:dyDescent="0.25">
      <c r="A566" s="8">
        <f t="shared" ref="A566:A573" si="1029">+A565+1</f>
        <v>449</v>
      </c>
      <c r="B566" s="3" t="str">
        <f t="shared" si="1028"/>
        <v xml:space="preserve">    Energy</v>
      </c>
      <c r="C566" s="34" t="s">
        <v>369</v>
      </c>
      <c r="E566" s="63">
        <f>'Class Expense - Elec'!$I$126+'Class Expense - PRP'!$I$126</f>
        <v>0</v>
      </c>
      <c r="F566" s="63">
        <f t="shared" si="1025"/>
        <v>0</v>
      </c>
      <c r="G566" s="63">
        <f t="shared" si="1025"/>
        <v>0</v>
      </c>
      <c r="H566" s="63">
        <f t="shared" si="1025"/>
        <v>0</v>
      </c>
      <c r="I566" s="63">
        <f t="shared" si="1025"/>
        <v>0</v>
      </c>
      <c r="J566" s="63">
        <f t="shared" si="1025"/>
        <v>0</v>
      </c>
      <c r="K566" s="63">
        <f t="shared" si="1025"/>
        <v>0</v>
      </c>
      <c r="L566" s="63">
        <f t="shared" si="1025"/>
        <v>0</v>
      </c>
      <c r="M566" s="63">
        <f t="shared" si="1025"/>
        <v>0</v>
      </c>
      <c r="N566" s="63">
        <f t="shared" si="1025"/>
        <v>0</v>
      </c>
      <c r="O566" s="63">
        <f t="shared" si="1025"/>
        <v>0</v>
      </c>
      <c r="P566" s="63">
        <f t="shared" si="1026"/>
        <v>0</v>
      </c>
      <c r="Q566" s="63">
        <f t="shared" si="1026"/>
        <v>0</v>
      </c>
      <c r="R566" s="63">
        <f t="shared" si="1026"/>
        <v>0</v>
      </c>
      <c r="S566" s="63">
        <f t="shared" si="1026"/>
        <v>0</v>
      </c>
      <c r="T566" s="63">
        <f t="shared" si="1026"/>
        <v>0</v>
      </c>
      <c r="U566" s="63">
        <f t="shared" si="1026"/>
        <v>0</v>
      </c>
      <c r="V566" s="63">
        <f t="shared" si="1026"/>
        <v>0</v>
      </c>
      <c r="W566" s="63">
        <f t="shared" si="1026"/>
        <v>0</v>
      </c>
      <c r="X566" s="63">
        <f t="shared" si="1026"/>
        <v>0</v>
      </c>
      <c r="AA566" s="3">
        <f t="shared" si="1027"/>
        <v>0</v>
      </c>
    </row>
    <row r="567" spans="1:27" x14ac:dyDescent="0.25">
      <c r="A567" s="8">
        <f t="shared" si="1029"/>
        <v>450</v>
      </c>
      <c r="B567" s="3" t="str">
        <f t="shared" si="1028"/>
        <v xml:space="preserve">    Revenue</v>
      </c>
      <c r="C567" s="34" t="s">
        <v>91</v>
      </c>
      <c r="E567" s="63">
        <f>'Class Expense - Elec'!$J$126+'Class Expense - PRP'!$J$126</f>
        <v>0</v>
      </c>
      <c r="F567" s="63">
        <f t="shared" si="1025"/>
        <v>0</v>
      </c>
      <c r="G567" s="63">
        <f t="shared" si="1025"/>
        <v>0</v>
      </c>
      <c r="H567" s="63">
        <f t="shared" si="1025"/>
        <v>0</v>
      </c>
      <c r="I567" s="63">
        <f t="shared" si="1025"/>
        <v>0</v>
      </c>
      <c r="J567" s="63">
        <f t="shared" si="1025"/>
        <v>0</v>
      </c>
      <c r="K567" s="63">
        <f t="shared" si="1025"/>
        <v>0</v>
      </c>
      <c r="L567" s="63">
        <f t="shared" si="1025"/>
        <v>0</v>
      </c>
      <c r="M567" s="63">
        <f t="shared" si="1025"/>
        <v>0</v>
      </c>
      <c r="N567" s="63">
        <f t="shared" si="1025"/>
        <v>0</v>
      </c>
      <c r="O567" s="63">
        <f t="shared" si="1025"/>
        <v>0</v>
      </c>
      <c r="P567" s="63">
        <f t="shared" si="1026"/>
        <v>0</v>
      </c>
      <c r="Q567" s="63">
        <f t="shared" si="1026"/>
        <v>0</v>
      </c>
      <c r="R567" s="63">
        <f t="shared" si="1026"/>
        <v>0</v>
      </c>
      <c r="S567" s="63">
        <f t="shared" si="1026"/>
        <v>0</v>
      </c>
      <c r="T567" s="63">
        <f t="shared" si="1026"/>
        <v>0</v>
      </c>
      <c r="U567" s="63">
        <f t="shared" si="1026"/>
        <v>0</v>
      </c>
      <c r="V567" s="63">
        <f t="shared" si="1026"/>
        <v>0</v>
      </c>
      <c r="W567" s="63">
        <f t="shared" si="1026"/>
        <v>0</v>
      </c>
      <c r="X567" s="63">
        <f t="shared" si="1026"/>
        <v>0</v>
      </c>
      <c r="AA567" s="3">
        <f t="shared" si="1027"/>
        <v>0</v>
      </c>
    </row>
    <row r="568" spans="1:27" x14ac:dyDescent="0.25">
      <c r="A568" s="8">
        <f t="shared" si="1029"/>
        <v>451</v>
      </c>
      <c r="B568" s="3" t="str">
        <f t="shared" si="1028"/>
        <v xml:space="preserve">    Lights</v>
      </c>
      <c r="C568" s="34" t="s">
        <v>577</v>
      </c>
      <c r="E568" s="63">
        <f>'Class Expense - Elec'!$K$126+'Class Expense - PRP'!$K$126</f>
        <v>9497.441648059932</v>
      </c>
      <c r="F568" s="63">
        <f t="shared" si="1025"/>
        <v>0</v>
      </c>
      <c r="G568" s="63">
        <f t="shared" si="1025"/>
        <v>0</v>
      </c>
      <c r="H568" s="63">
        <f t="shared" si="1025"/>
        <v>0</v>
      </c>
      <c r="I568" s="63">
        <f t="shared" si="1025"/>
        <v>0</v>
      </c>
      <c r="J568" s="63">
        <f t="shared" si="1025"/>
        <v>0</v>
      </c>
      <c r="K568" s="63">
        <f t="shared" si="1025"/>
        <v>0</v>
      </c>
      <c r="L568" s="63">
        <f t="shared" si="1025"/>
        <v>0</v>
      </c>
      <c r="M568" s="63">
        <f t="shared" si="1025"/>
        <v>0</v>
      </c>
      <c r="N568" s="63">
        <f t="shared" si="1025"/>
        <v>0</v>
      </c>
      <c r="O568" s="63">
        <f t="shared" si="1025"/>
        <v>0</v>
      </c>
      <c r="P568" s="63">
        <f t="shared" si="1026"/>
        <v>9497.441648059932</v>
      </c>
      <c r="Q568" s="63">
        <f t="shared" si="1026"/>
        <v>0</v>
      </c>
      <c r="R568" s="63">
        <f t="shared" si="1026"/>
        <v>0</v>
      </c>
      <c r="S568" s="63">
        <f t="shared" si="1026"/>
        <v>0</v>
      </c>
      <c r="T568" s="63">
        <f t="shared" si="1026"/>
        <v>0</v>
      </c>
      <c r="U568" s="63">
        <f t="shared" si="1026"/>
        <v>0</v>
      </c>
      <c r="V568" s="63">
        <f t="shared" si="1026"/>
        <v>0</v>
      </c>
      <c r="W568" s="63">
        <f t="shared" si="1026"/>
        <v>0</v>
      </c>
      <c r="X568" s="63">
        <f t="shared" si="1026"/>
        <v>0</v>
      </c>
      <c r="AA568" s="3">
        <f t="shared" si="1027"/>
        <v>0</v>
      </c>
    </row>
    <row r="569" spans="1:27" x14ac:dyDescent="0.25">
      <c r="A569" s="8">
        <f t="shared" si="1029"/>
        <v>452</v>
      </c>
      <c r="B569" s="3" t="str">
        <f t="shared" si="1028"/>
        <v xml:space="preserve">    na</v>
      </c>
      <c r="C569" s="34" t="s">
        <v>373</v>
      </c>
      <c r="E569" s="63">
        <f>'Class Expense - Elec'!$L$126+'Class Expense - PRP'!$L$126</f>
        <v>0</v>
      </c>
      <c r="F569" s="63">
        <f t="shared" si="1025"/>
        <v>0</v>
      </c>
      <c r="G569" s="63">
        <f t="shared" si="1025"/>
        <v>0</v>
      </c>
      <c r="H569" s="63">
        <f t="shared" si="1025"/>
        <v>0</v>
      </c>
      <c r="I569" s="63">
        <f t="shared" si="1025"/>
        <v>0</v>
      </c>
      <c r="J569" s="63">
        <f t="shared" si="1025"/>
        <v>0</v>
      </c>
      <c r="K569" s="63">
        <f t="shared" si="1025"/>
        <v>0</v>
      </c>
      <c r="L569" s="63">
        <f t="shared" si="1025"/>
        <v>0</v>
      </c>
      <c r="M569" s="63">
        <f t="shared" si="1025"/>
        <v>0</v>
      </c>
      <c r="N569" s="63">
        <f t="shared" si="1025"/>
        <v>0</v>
      </c>
      <c r="O569" s="63">
        <f t="shared" si="1025"/>
        <v>0</v>
      </c>
      <c r="P569" s="63">
        <f t="shared" si="1026"/>
        <v>0</v>
      </c>
      <c r="Q569" s="63">
        <f t="shared" si="1026"/>
        <v>0</v>
      </c>
      <c r="R569" s="63">
        <f t="shared" si="1026"/>
        <v>0</v>
      </c>
      <c r="S569" s="63">
        <f t="shared" si="1026"/>
        <v>0</v>
      </c>
      <c r="T569" s="63">
        <f t="shared" si="1026"/>
        <v>0</v>
      </c>
      <c r="U569" s="63">
        <f t="shared" si="1026"/>
        <v>0</v>
      </c>
      <c r="V569" s="63">
        <f t="shared" si="1026"/>
        <v>0</v>
      </c>
      <c r="W569" s="63">
        <f t="shared" si="1026"/>
        <v>0</v>
      </c>
      <c r="X569" s="63">
        <f t="shared" si="1026"/>
        <v>0</v>
      </c>
      <c r="AA569" s="3">
        <f t="shared" si="1027"/>
        <v>0</v>
      </c>
    </row>
    <row r="570" spans="1:27" x14ac:dyDescent="0.25">
      <c r="A570" s="8">
        <f t="shared" si="1029"/>
        <v>453</v>
      </c>
      <c r="B570" s="3" t="str">
        <f t="shared" si="1028"/>
        <v xml:space="preserve">    na</v>
      </c>
      <c r="C570" s="34" t="s">
        <v>373</v>
      </c>
      <c r="E570" s="63">
        <f>'Class Expense - Elec'!$M$126+'Class Expense - PRP'!$M$126</f>
        <v>0</v>
      </c>
      <c r="F570" s="63">
        <f t="shared" si="1025"/>
        <v>0</v>
      </c>
      <c r="G570" s="63">
        <f t="shared" si="1025"/>
        <v>0</v>
      </c>
      <c r="H570" s="63">
        <f t="shared" si="1025"/>
        <v>0</v>
      </c>
      <c r="I570" s="63">
        <f t="shared" si="1025"/>
        <v>0</v>
      </c>
      <c r="J570" s="63">
        <f t="shared" si="1025"/>
        <v>0</v>
      </c>
      <c r="K570" s="63">
        <f t="shared" si="1025"/>
        <v>0</v>
      </c>
      <c r="L570" s="63">
        <f t="shared" si="1025"/>
        <v>0</v>
      </c>
      <c r="M570" s="63">
        <f t="shared" si="1025"/>
        <v>0</v>
      </c>
      <c r="N570" s="63">
        <f t="shared" si="1025"/>
        <v>0</v>
      </c>
      <c r="O570" s="63">
        <f t="shared" si="1025"/>
        <v>0</v>
      </c>
      <c r="P570" s="63">
        <f t="shared" si="1026"/>
        <v>0</v>
      </c>
      <c r="Q570" s="63">
        <f t="shared" si="1026"/>
        <v>0</v>
      </c>
      <c r="R570" s="63">
        <f t="shared" si="1026"/>
        <v>0</v>
      </c>
      <c r="S570" s="63">
        <f t="shared" si="1026"/>
        <v>0</v>
      </c>
      <c r="T570" s="63">
        <f t="shared" si="1026"/>
        <v>0</v>
      </c>
      <c r="U570" s="63">
        <f t="shared" si="1026"/>
        <v>0</v>
      </c>
      <c r="V570" s="63">
        <f t="shared" si="1026"/>
        <v>0</v>
      </c>
      <c r="W570" s="63">
        <f t="shared" si="1026"/>
        <v>0</v>
      </c>
      <c r="X570" s="63">
        <f t="shared" si="1026"/>
        <v>0</v>
      </c>
      <c r="AA570" s="3">
        <f t="shared" si="1027"/>
        <v>0</v>
      </c>
    </row>
    <row r="571" spans="1:27" x14ac:dyDescent="0.25">
      <c r="A571" s="8">
        <f t="shared" si="1029"/>
        <v>454</v>
      </c>
      <c r="B571" s="3" t="str">
        <f t="shared" si="1028"/>
        <v xml:space="preserve">    na</v>
      </c>
      <c r="C571" s="34" t="s">
        <v>373</v>
      </c>
      <c r="E571" s="63">
        <f>'Class Expense - Elec'!$N$126+'Class Expense - PRP'!$N$126</f>
        <v>0</v>
      </c>
      <c r="F571" s="63">
        <f t="shared" si="1025"/>
        <v>0</v>
      </c>
      <c r="G571" s="63">
        <f t="shared" si="1025"/>
        <v>0</v>
      </c>
      <c r="H571" s="63">
        <f t="shared" si="1025"/>
        <v>0</v>
      </c>
      <c r="I571" s="63">
        <f t="shared" si="1025"/>
        <v>0</v>
      </c>
      <c r="J571" s="63">
        <f t="shared" si="1025"/>
        <v>0</v>
      </c>
      <c r="K571" s="63">
        <f t="shared" si="1025"/>
        <v>0</v>
      </c>
      <c r="L571" s="63">
        <f t="shared" si="1025"/>
        <v>0</v>
      </c>
      <c r="M571" s="63">
        <f t="shared" si="1025"/>
        <v>0</v>
      </c>
      <c r="N571" s="63">
        <f t="shared" si="1025"/>
        <v>0</v>
      </c>
      <c r="O571" s="63">
        <f t="shared" si="1025"/>
        <v>0</v>
      </c>
      <c r="P571" s="63">
        <f t="shared" si="1026"/>
        <v>0</v>
      </c>
      <c r="Q571" s="63">
        <f t="shared" si="1026"/>
        <v>0</v>
      </c>
      <c r="R571" s="63">
        <f t="shared" si="1026"/>
        <v>0</v>
      </c>
      <c r="S571" s="63">
        <f t="shared" si="1026"/>
        <v>0</v>
      </c>
      <c r="T571" s="63">
        <f t="shared" si="1026"/>
        <v>0</v>
      </c>
      <c r="U571" s="63">
        <f t="shared" si="1026"/>
        <v>0</v>
      </c>
      <c r="V571" s="63">
        <f t="shared" si="1026"/>
        <v>0</v>
      </c>
      <c r="W571" s="63">
        <f t="shared" si="1026"/>
        <v>0</v>
      </c>
      <c r="X571" s="63">
        <f t="shared" si="1026"/>
        <v>0</v>
      </c>
      <c r="AA571" s="3">
        <f t="shared" si="1027"/>
        <v>0</v>
      </c>
    </row>
    <row r="572" spans="1:27" x14ac:dyDescent="0.25">
      <c r="A572" s="8">
        <f t="shared" si="1029"/>
        <v>455</v>
      </c>
      <c r="B572" s="3" t="str">
        <f t="shared" si="1028"/>
        <v xml:space="preserve">    na</v>
      </c>
      <c r="C572" s="34" t="s">
        <v>373</v>
      </c>
      <c r="E572" s="69">
        <f>'Class Expense - Elec'!$O$126+'Class Expense - PRP'!$O$126</f>
        <v>0</v>
      </c>
      <c r="F572" s="69">
        <f t="shared" si="1025"/>
        <v>0</v>
      </c>
      <c r="G572" s="69">
        <f t="shared" si="1025"/>
        <v>0</v>
      </c>
      <c r="H572" s="69">
        <f t="shared" si="1025"/>
        <v>0</v>
      </c>
      <c r="I572" s="69">
        <f t="shared" si="1025"/>
        <v>0</v>
      </c>
      <c r="J572" s="69">
        <f t="shared" si="1025"/>
        <v>0</v>
      </c>
      <c r="K572" s="69">
        <f t="shared" si="1025"/>
        <v>0</v>
      </c>
      <c r="L572" s="69">
        <f t="shared" si="1025"/>
        <v>0</v>
      </c>
      <c r="M572" s="69">
        <f t="shared" si="1025"/>
        <v>0</v>
      </c>
      <c r="N572" s="69">
        <f t="shared" si="1025"/>
        <v>0</v>
      </c>
      <c r="O572" s="69">
        <f t="shared" si="1025"/>
        <v>0</v>
      </c>
      <c r="P572" s="69">
        <f t="shared" si="1026"/>
        <v>0</v>
      </c>
      <c r="Q572" s="69">
        <f t="shared" si="1026"/>
        <v>0</v>
      </c>
      <c r="R572" s="69">
        <f t="shared" si="1026"/>
        <v>0</v>
      </c>
      <c r="S572" s="69">
        <f t="shared" si="1026"/>
        <v>0</v>
      </c>
      <c r="T572" s="69">
        <f t="shared" si="1026"/>
        <v>0</v>
      </c>
      <c r="U572" s="69">
        <f t="shared" si="1026"/>
        <v>0</v>
      </c>
      <c r="V572" s="69">
        <f t="shared" si="1026"/>
        <v>0</v>
      </c>
      <c r="W572" s="69">
        <f t="shared" si="1026"/>
        <v>0</v>
      </c>
      <c r="X572" s="69">
        <f t="shared" si="1026"/>
        <v>0</v>
      </c>
      <c r="AA572" s="3">
        <f t="shared" si="1027"/>
        <v>0</v>
      </c>
    </row>
    <row r="573" spans="1:27" x14ac:dyDescent="0.25">
      <c r="A573" s="8">
        <f t="shared" si="1029"/>
        <v>456</v>
      </c>
      <c r="E573" s="63">
        <f>SUM(E564:E572)</f>
        <v>1070672.3849424529</v>
      </c>
      <c r="F573" s="63">
        <f t="shared" ref="F573" si="1030">SUM(F564:F572)</f>
        <v>310837.77860232373</v>
      </c>
      <c r="G573" s="63">
        <f t="shared" ref="G573" si="1031">SUM(G564:G572)</f>
        <v>178403.50327306628</v>
      </c>
      <c r="H573" s="63">
        <f t="shared" ref="H573" si="1032">SUM(H564:H572)</f>
        <v>138447.23256141011</v>
      </c>
      <c r="I573" s="63">
        <f t="shared" ref="I573" si="1033">SUM(I564:I572)</f>
        <v>41581.247183903404</v>
      </c>
      <c r="J573" s="63">
        <f t="shared" ref="J573" si="1034">SUM(J564:J572)</f>
        <v>87178.057721176461</v>
      </c>
      <c r="K573" s="63">
        <f t="shared" ref="K573" si="1035">SUM(K564:K572)</f>
        <v>230378.86641950178</v>
      </c>
      <c r="L573" s="63">
        <f t="shared" ref="L573" si="1036">SUM(L564:L572)</f>
        <v>17490.54833869711</v>
      </c>
      <c r="M573" s="63">
        <f t="shared" ref="M573" si="1037">SUM(M564:M572)</f>
        <v>56426.429423716952</v>
      </c>
      <c r="N573" s="63">
        <f t="shared" ref="N573" si="1038">SUM(N564:N572)</f>
        <v>3.5642956247698994</v>
      </c>
      <c r="O573" s="63">
        <f t="shared" ref="O573" si="1039">SUM(O564:O572)</f>
        <v>39.207251872468888</v>
      </c>
      <c r="P573" s="63">
        <f t="shared" ref="P573" si="1040">SUM(P564:P572)</f>
        <v>9885.9498711598517</v>
      </c>
      <c r="Q573" s="63">
        <f t="shared" ref="Q573" si="1041">SUM(Q564:Q572)</f>
        <v>0</v>
      </c>
      <c r="R573" s="63">
        <f t="shared" ref="R573" si="1042">SUM(R564:R572)</f>
        <v>0</v>
      </c>
      <c r="S573" s="63">
        <f t="shared" ref="S573" si="1043">SUM(S564:S572)</f>
        <v>0</v>
      </c>
      <c r="T573" s="63">
        <f t="shared" ref="T573" si="1044">SUM(T564:T572)</f>
        <v>0</v>
      </c>
      <c r="U573" s="63">
        <f t="shared" ref="U573" si="1045">SUM(U564:U572)</f>
        <v>0</v>
      </c>
      <c r="V573" s="63">
        <f t="shared" ref="V573" si="1046">SUM(V564:V572)</f>
        <v>0</v>
      </c>
      <c r="W573" s="63">
        <f t="shared" ref="W573" si="1047">SUM(W564:W572)</f>
        <v>0</v>
      </c>
      <c r="X573" s="63">
        <f t="shared" ref="X573" si="1048">SUM(X564:X572)</f>
        <v>0</v>
      </c>
      <c r="AA573" s="3">
        <f t="shared" si="1027"/>
        <v>0</v>
      </c>
    </row>
    <row r="575" spans="1:27" x14ac:dyDescent="0.25">
      <c r="B575" s="3" t="s">
        <v>486</v>
      </c>
    </row>
    <row r="576" spans="1:27" x14ac:dyDescent="0.25">
      <c r="A576" s="8">
        <f>A573+1</f>
        <v>457</v>
      </c>
      <c r="B576" s="3" t="str">
        <f>B564</f>
        <v xml:space="preserve">    Consumer</v>
      </c>
      <c r="C576" s="34" t="s">
        <v>373</v>
      </c>
      <c r="E576" s="63">
        <f>'Class Expense - Elec'!$G$127+'Class Expense - PRP'!$G$127</f>
        <v>632646.15505503281</v>
      </c>
      <c r="F576" s="63">
        <f t="shared" ref="F576:O584" si="1049">IFERROR($E576*VLOOKUP($C576,ALLOCATORS,F$1,FALSE),0)</f>
        <v>483414.46828581911</v>
      </c>
      <c r="G576" s="63">
        <f t="shared" si="1049"/>
        <v>58085.174773869512</v>
      </c>
      <c r="H576" s="63">
        <f t="shared" si="1049"/>
        <v>87880.882208536917</v>
      </c>
      <c r="I576" s="63">
        <f t="shared" si="1049"/>
        <v>1329.0353783517758</v>
      </c>
      <c r="J576" s="63">
        <f t="shared" si="1049"/>
        <v>164.54723731974363</v>
      </c>
      <c r="K576" s="63">
        <f t="shared" si="1049"/>
        <v>88.602358556785035</v>
      </c>
      <c r="L576" s="63">
        <f t="shared" si="1049"/>
        <v>12.657479793826434</v>
      </c>
      <c r="M576" s="63">
        <f t="shared" si="1049"/>
        <v>139.23227773209078</v>
      </c>
      <c r="N576" s="63">
        <f t="shared" si="1049"/>
        <v>12.657479793826434</v>
      </c>
      <c r="O576" s="63">
        <f t="shared" si="1049"/>
        <v>139.23227773209078</v>
      </c>
      <c r="P576" s="63">
        <f t="shared" ref="P576:X584" si="1050">IFERROR($E576*VLOOKUP($C576,ALLOCATORS,P$1,FALSE),0)</f>
        <v>1379.6652975270811</v>
      </c>
      <c r="Q576" s="63">
        <f t="shared" si="1050"/>
        <v>0</v>
      </c>
      <c r="R576" s="63">
        <f t="shared" si="1050"/>
        <v>0</v>
      </c>
      <c r="S576" s="63">
        <f t="shared" si="1050"/>
        <v>0</v>
      </c>
      <c r="T576" s="63">
        <f t="shared" si="1050"/>
        <v>0</v>
      </c>
      <c r="U576" s="63">
        <f t="shared" si="1050"/>
        <v>0</v>
      </c>
      <c r="V576" s="63">
        <f t="shared" si="1050"/>
        <v>0</v>
      </c>
      <c r="W576" s="63">
        <f t="shared" si="1050"/>
        <v>0</v>
      </c>
      <c r="X576" s="63">
        <f t="shared" si="1050"/>
        <v>0</v>
      </c>
      <c r="AA576" s="3">
        <f t="shared" ref="AA576:AA585" si="1051">IF(ROUND(SUM(F576:X576)-E576,0)=0,0,1)</f>
        <v>0</v>
      </c>
    </row>
    <row r="577" spans="1:27" x14ac:dyDescent="0.25">
      <c r="A577" s="8">
        <f>+A576+1</f>
        <v>458</v>
      </c>
      <c r="B577" s="3" t="str">
        <f t="shared" ref="B577:B584" si="1052">B565</f>
        <v xml:space="preserve">    Demand</v>
      </c>
      <c r="C577" s="34" t="s">
        <v>525</v>
      </c>
      <c r="E577" s="63">
        <f>'Class Expense - Elec'!$H$127+'Class Expense - PRP'!$H$127</f>
        <v>3135784.3615160529</v>
      </c>
      <c r="F577" s="63">
        <f t="shared" si="1049"/>
        <v>620428.567200555</v>
      </c>
      <c r="G577" s="63">
        <f t="shared" si="1049"/>
        <v>575459.00212713145</v>
      </c>
      <c r="H577" s="63">
        <f t="shared" si="1049"/>
        <v>403771.1110995005</v>
      </c>
      <c r="I577" s="63">
        <f t="shared" si="1049"/>
        <v>146333.74331339524</v>
      </c>
      <c r="J577" s="63">
        <f t="shared" si="1049"/>
        <v>309421.02596890432</v>
      </c>
      <c r="K577" s="63">
        <f t="shared" si="1049"/>
        <v>818029.80127911374</v>
      </c>
      <c r="L577" s="63">
        <f t="shared" si="1049"/>
        <v>62099.547984166617</v>
      </c>
      <c r="M577" s="63">
        <f t="shared" si="1049"/>
        <v>200241.56254328633</v>
      </c>
      <c r="N577" s="63">
        <f t="shared" si="1049"/>
        <v>0</v>
      </c>
      <c r="O577" s="63">
        <f t="shared" si="1049"/>
        <v>0</v>
      </c>
      <c r="P577" s="63">
        <f t="shared" si="1050"/>
        <v>0</v>
      </c>
      <c r="Q577" s="63">
        <f t="shared" si="1050"/>
        <v>0</v>
      </c>
      <c r="R577" s="63">
        <f t="shared" si="1050"/>
        <v>0</v>
      </c>
      <c r="S577" s="63">
        <f t="shared" si="1050"/>
        <v>0</v>
      </c>
      <c r="T577" s="63">
        <f t="shared" si="1050"/>
        <v>0</v>
      </c>
      <c r="U577" s="63">
        <f t="shared" si="1050"/>
        <v>0</v>
      </c>
      <c r="V577" s="63">
        <f t="shared" si="1050"/>
        <v>0</v>
      </c>
      <c r="W577" s="63">
        <f t="shared" si="1050"/>
        <v>0</v>
      </c>
      <c r="X577" s="63">
        <f t="shared" si="1050"/>
        <v>0</v>
      </c>
      <c r="AA577" s="3">
        <f t="shared" si="1051"/>
        <v>0</v>
      </c>
    </row>
    <row r="578" spans="1:27" x14ac:dyDescent="0.25">
      <c r="A578" s="8">
        <f t="shared" ref="A578:A585" si="1053">+A577+1</f>
        <v>459</v>
      </c>
      <c r="B578" s="3" t="str">
        <f t="shared" si="1052"/>
        <v xml:space="preserve">    Energy</v>
      </c>
      <c r="C578" s="34" t="s">
        <v>369</v>
      </c>
      <c r="E578" s="63">
        <f>'Class Expense - Elec'!$I$127+'Class Expense - PRP'!$I$127</f>
        <v>0</v>
      </c>
      <c r="F578" s="63">
        <f t="shared" si="1049"/>
        <v>0</v>
      </c>
      <c r="G578" s="63">
        <f t="shared" si="1049"/>
        <v>0</v>
      </c>
      <c r="H578" s="63">
        <f t="shared" si="1049"/>
        <v>0</v>
      </c>
      <c r="I578" s="63">
        <f t="shared" si="1049"/>
        <v>0</v>
      </c>
      <c r="J578" s="63">
        <f t="shared" si="1049"/>
        <v>0</v>
      </c>
      <c r="K578" s="63">
        <f t="shared" si="1049"/>
        <v>0</v>
      </c>
      <c r="L578" s="63">
        <f t="shared" si="1049"/>
        <v>0</v>
      </c>
      <c r="M578" s="63">
        <f t="shared" si="1049"/>
        <v>0</v>
      </c>
      <c r="N578" s="63">
        <f t="shared" si="1049"/>
        <v>0</v>
      </c>
      <c r="O578" s="63">
        <f t="shared" si="1049"/>
        <v>0</v>
      </c>
      <c r="P578" s="63">
        <f t="shared" si="1050"/>
        <v>0</v>
      </c>
      <c r="Q578" s="63">
        <f t="shared" si="1050"/>
        <v>0</v>
      </c>
      <c r="R578" s="63">
        <f t="shared" si="1050"/>
        <v>0</v>
      </c>
      <c r="S578" s="63">
        <f t="shared" si="1050"/>
        <v>0</v>
      </c>
      <c r="T578" s="63">
        <f t="shared" si="1050"/>
        <v>0</v>
      </c>
      <c r="U578" s="63">
        <f t="shared" si="1050"/>
        <v>0</v>
      </c>
      <c r="V578" s="63">
        <f t="shared" si="1050"/>
        <v>0</v>
      </c>
      <c r="W578" s="63">
        <f t="shared" si="1050"/>
        <v>0</v>
      </c>
      <c r="X578" s="63">
        <f t="shared" si="1050"/>
        <v>0</v>
      </c>
      <c r="AA578" s="3">
        <f t="shared" si="1051"/>
        <v>0</v>
      </c>
    </row>
    <row r="579" spans="1:27" x14ac:dyDescent="0.25">
      <c r="A579" s="8">
        <f t="shared" si="1053"/>
        <v>460</v>
      </c>
      <c r="B579" s="3" t="str">
        <f t="shared" si="1052"/>
        <v xml:space="preserve">    Revenue</v>
      </c>
      <c r="C579" s="34" t="s">
        <v>91</v>
      </c>
      <c r="E579" s="63">
        <f>'Class Expense - Elec'!$J$127+'Class Expense - PRP'!$J$127</f>
        <v>0</v>
      </c>
      <c r="F579" s="63">
        <f t="shared" si="1049"/>
        <v>0</v>
      </c>
      <c r="G579" s="63">
        <f t="shared" si="1049"/>
        <v>0</v>
      </c>
      <c r="H579" s="63">
        <f t="shared" si="1049"/>
        <v>0</v>
      </c>
      <c r="I579" s="63">
        <f t="shared" si="1049"/>
        <v>0</v>
      </c>
      <c r="J579" s="63">
        <f t="shared" si="1049"/>
        <v>0</v>
      </c>
      <c r="K579" s="63">
        <f t="shared" si="1049"/>
        <v>0</v>
      </c>
      <c r="L579" s="63">
        <f t="shared" si="1049"/>
        <v>0</v>
      </c>
      <c r="M579" s="63">
        <f t="shared" si="1049"/>
        <v>0</v>
      </c>
      <c r="N579" s="63">
        <f t="shared" si="1049"/>
        <v>0</v>
      </c>
      <c r="O579" s="63">
        <f t="shared" si="1049"/>
        <v>0</v>
      </c>
      <c r="P579" s="63">
        <f t="shared" si="1050"/>
        <v>0</v>
      </c>
      <c r="Q579" s="63">
        <f t="shared" si="1050"/>
        <v>0</v>
      </c>
      <c r="R579" s="63">
        <f t="shared" si="1050"/>
        <v>0</v>
      </c>
      <c r="S579" s="63">
        <f t="shared" si="1050"/>
        <v>0</v>
      </c>
      <c r="T579" s="63">
        <f t="shared" si="1050"/>
        <v>0</v>
      </c>
      <c r="U579" s="63">
        <f t="shared" si="1050"/>
        <v>0</v>
      </c>
      <c r="V579" s="63">
        <f t="shared" si="1050"/>
        <v>0</v>
      </c>
      <c r="W579" s="63">
        <f t="shared" si="1050"/>
        <v>0</v>
      </c>
      <c r="X579" s="63">
        <f t="shared" si="1050"/>
        <v>0</v>
      </c>
      <c r="AA579" s="3">
        <f t="shared" si="1051"/>
        <v>0</v>
      </c>
    </row>
    <row r="580" spans="1:27" x14ac:dyDescent="0.25">
      <c r="A580" s="8">
        <f t="shared" si="1053"/>
        <v>461</v>
      </c>
      <c r="B580" s="3" t="str">
        <f t="shared" si="1052"/>
        <v xml:space="preserve">    Lights</v>
      </c>
      <c r="C580" s="34" t="s">
        <v>577</v>
      </c>
      <c r="E580" s="63">
        <f>'Class Expense - Elec'!$K$127+'Class Expense - PRP'!$K$127</f>
        <v>33727.190000163042</v>
      </c>
      <c r="F580" s="63">
        <f t="shared" si="1049"/>
        <v>0</v>
      </c>
      <c r="G580" s="63">
        <f t="shared" si="1049"/>
        <v>0</v>
      </c>
      <c r="H580" s="63">
        <f t="shared" si="1049"/>
        <v>0</v>
      </c>
      <c r="I580" s="63">
        <f t="shared" si="1049"/>
        <v>0</v>
      </c>
      <c r="J580" s="63">
        <f t="shared" si="1049"/>
        <v>0</v>
      </c>
      <c r="K580" s="63">
        <f t="shared" si="1049"/>
        <v>0</v>
      </c>
      <c r="L580" s="63">
        <f t="shared" si="1049"/>
        <v>0</v>
      </c>
      <c r="M580" s="63">
        <f t="shared" si="1049"/>
        <v>0</v>
      </c>
      <c r="N580" s="63">
        <f t="shared" si="1049"/>
        <v>0</v>
      </c>
      <c r="O580" s="63">
        <f t="shared" si="1049"/>
        <v>0</v>
      </c>
      <c r="P580" s="63">
        <f t="shared" si="1050"/>
        <v>33727.190000163042</v>
      </c>
      <c r="Q580" s="63">
        <f t="shared" si="1050"/>
        <v>0</v>
      </c>
      <c r="R580" s="63">
        <f t="shared" si="1050"/>
        <v>0</v>
      </c>
      <c r="S580" s="63">
        <f t="shared" si="1050"/>
        <v>0</v>
      </c>
      <c r="T580" s="63">
        <f t="shared" si="1050"/>
        <v>0</v>
      </c>
      <c r="U580" s="63">
        <f t="shared" si="1050"/>
        <v>0</v>
      </c>
      <c r="V580" s="63">
        <f t="shared" si="1050"/>
        <v>0</v>
      </c>
      <c r="W580" s="63">
        <f t="shared" si="1050"/>
        <v>0</v>
      </c>
      <c r="X580" s="63">
        <f t="shared" si="1050"/>
        <v>0</v>
      </c>
      <c r="AA580" s="3">
        <f t="shared" si="1051"/>
        <v>0</v>
      </c>
    </row>
    <row r="581" spans="1:27" x14ac:dyDescent="0.25">
      <c r="A581" s="8">
        <f t="shared" si="1053"/>
        <v>462</v>
      </c>
      <c r="B581" s="3" t="str">
        <f t="shared" si="1052"/>
        <v xml:space="preserve">    na</v>
      </c>
      <c r="C581" s="34" t="s">
        <v>373</v>
      </c>
      <c r="E581" s="63">
        <f>'Class Expense - Elec'!$L$127+'Class Expense - PRP'!$L$127</f>
        <v>0</v>
      </c>
      <c r="F581" s="63">
        <f t="shared" si="1049"/>
        <v>0</v>
      </c>
      <c r="G581" s="63">
        <f t="shared" si="1049"/>
        <v>0</v>
      </c>
      <c r="H581" s="63">
        <f t="shared" si="1049"/>
        <v>0</v>
      </c>
      <c r="I581" s="63">
        <f t="shared" si="1049"/>
        <v>0</v>
      </c>
      <c r="J581" s="63">
        <f t="shared" si="1049"/>
        <v>0</v>
      </c>
      <c r="K581" s="63">
        <f t="shared" si="1049"/>
        <v>0</v>
      </c>
      <c r="L581" s="63">
        <f t="shared" si="1049"/>
        <v>0</v>
      </c>
      <c r="M581" s="63">
        <f t="shared" si="1049"/>
        <v>0</v>
      </c>
      <c r="N581" s="63">
        <f t="shared" si="1049"/>
        <v>0</v>
      </c>
      <c r="O581" s="63">
        <f t="shared" si="1049"/>
        <v>0</v>
      </c>
      <c r="P581" s="63">
        <f t="shared" si="1050"/>
        <v>0</v>
      </c>
      <c r="Q581" s="63">
        <f t="shared" si="1050"/>
        <v>0</v>
      </c>
      <c r="R581" s="63">
        <f t="shared" si="1050"/>
        <v>0</v>
      </c>
      <c r="S581" s="63">
        <f t="shared" si="1050"/>
        <v>0</v>
      </c>
      <c r="T581" s="63">
        <f t="shared" si="1050"/>
        <v>0</v>
      </c>
      <c r="U581" s="63">
        <f t="shared" si="1050"/>
        <v>0</v>
      </c>
      <c r="V581" s="63">
        <f t="shared" si="1050"/>
        <v>0</v>
      </c>
      <c r="W581" s="63">
        <f t="shared" si="1050"/>
        <v>0</v>
      </c>
      <c r="X581" s="63">
        <f t="shared" si="1050"/>
        <v>0</v>
      </c>
      <c r="AA581" s="3">
        <f t="shared" si="1051"/>
        <v>0</v>
      </c>
    </row>
    <row r="582" spans="1:27" x14ac:dyDescent="0.25">
      <c r="A582" s="8">
        <f t="shared" si="1053"/>
        <v>463</v>
      </c>
      <c r="B582" s="3" t="str">
        <f t="shared" si="1052"/>
        <v xml:space="preserve">    na</v>
      </c>
      <c r="C582" s="34" t="s">
        <v>373</v>
      </c>
      <c r="E582" s="63">
        <f>'Class Expense - Elec'!$M$127+'Class Expense - PRP'!$M$127</f>
        <v>0</v>
      </c>
      <c r="F582" s="63">
        <f t="shared" si="1049"/>
        <v>0</v>
      </c>
      <c r="G582" s="63">
        <f t="shared" si="1049"/>
        <v>0</v>
      </c>
      <c r="H582" s="63">
        <f t="shared" si="1049"/>
        <v>0</v>
      </c>
      <c r="I582" s="63">
        <f t="shared" si="1049"/>
        <v>0</v>
      </c>
      <c r="J582" s="63">
        <f t="shared" si="1049"/>
        <v>0</v>
      </c>
      <c r="K582" s="63">
        <f t="shared" si="1049"/>
        <v>0</v>
      </c>
      <c r="L582" s="63">
        <f t="shared" si="1049"/>
        <v>0</v>
      </c>
      <c r="M582" s="63">
        <f t="shared" si="1049"/>
        <v>0</v>
      </c>
      <c r="N582" s="63">
        <f t="shared" si="1049"/>
        <v>0</v>
      </c>
      <c r="O582" s="63">
        <f t="shared" si="1049"/>
        <v>0</v>
      </c>
      <c r="P582" s="63">
        <f t="shared" si="1050"/>
        <v>0</v>
      </c>
      <c r="Q582" s="63">
        <f t="shared" si="1050"/>
        <v>0</v>
      </c>
      <c r="R582" s="63">
        <f t="shared" si="1050"/>
        <v>0</v>
      </c>
      <c r="S582" s="63">
        <f t="shared" si="1050"/>
        <v>0</v>
      </c>
      <c r="T582" s="63">
        <f t="shared" si="1050"/>
        <v>0</v>
      </c>
      <c r="U582" s="63">
        <f t="shared" si="1050"/>
        <v>0</v>
      </c>
      <c r="V582" s="63">
        <f t="shared" si="1050"/>
        <v>0</v>
      </c>
      <c r="W582" s="63">
        <f t="shared" si="1050"/>
        <v>0</v>
      </c>
      <c r="X582" s="63">
        <f t="shared" si="1050"/>
        <v>0</v>
      </c>
      <c r="AA582" s="3">
        <f t="shared" si="1051"/>
        <v>0</v>
      </c>
    </row>
    <row r="583" spans="1:27" x14ac:dyDescent="0.25">
      <c r="A583" s="8">
        <f t="shared" si="1053"/>
        <v>464</v>
      </c>
      <c r="B583" s="3" t="str">
        <f t="shared" si="1052"/>
        <v xml:space="preserve">    na</v>
      </c>
      <c r="C583" s="34" t="s">
        <v>373</v>
      </c>
      <c r="E583" s="63">
        <f>'Class Expense - Elec'!$N$127+'Class Expense - PRP'!$N$127</f>
        <v>0</v>
      </c>
      <c r="F583" s="63">
        <f t="shared" si="1049"/>
        <v>0</v>
      </c>
      <c r="G583" s="63">
        <f t="shared" si="1049"/>
        <v>0</v>
      </c>
      <c r="H583" s="63">
        <f t="shared" si="1049"/>
        <v>0</v>
      </c>
      <c r="I583" s="63">
        <f t="shared" si="1049"/>
        <v>0</v>
      </c>
      <c r="J583" s="63">
        <f t="shared" si="1049"/>
        <v>0</v>
      </c>
      <c r="K583" s="63">
        <f t="shared" si="1049"/>
        <v>0</v>
      </c>
      <c r="L583" s="63">
        <f t="shared" si="1049"/>
        <v>0</v>
      </c>
      <c r="M583" s="63">
        <f t="shared" si="1049"/>
        <v>0</v>
      </c>
      <c r="N583" s="63">
        <f t="shared" si="1049"/>
        <v>0</v>
      </c>
      <c r="O583" s="63">
        <f t="shared" si="1049"/>
        <v>0</v>
      </c>
      <c r="P583" s="63">
        <f t="shared" si="1050"/>
        <v>0</v>
      </c>
      <c r="Q583" s="63">
        <f t="shared" si="1050"/>
        <v>0</v>
      </c>
      <c r="R583" s="63">
        <f t="shared" si="1050"/>
        <v>0</v>
      </c>
      <c r="S583" s="63">
        <f t="shared" si="1050"/>
        <v>0</v>
      </c>
      <c r="T583" s="63">
        <f t="shared" si="1050"/>
        <v>0</v>
      </c>
      <c r="U583" s="63">
        <f t="shared" si="1050"/>
        <v>0</v>
      </c>
      <c r="V583" s="63">
        <f t="shared" si="1050"/>
        <v>0</v>
      </c>
      <c r="W583" s="63">
        <f t="shared" si="1050"/>
        <v>0</v>
      </c>
      <c r="X583" s="63">
        <f t="shared" si="1050"/>
        <v>0</v>
      </c>
      <c r="AA583" s="3">
        <f t="shared" si="1051"/>
        <v>0</v>
      </c>
    </row>
    <row r="584" spans="1:27" x14ac:dyDescent="0.25">
      <c r="A584" s="8">
        <f t="shared" si="1053"/>
        <v>465</v>
      </c>
      <c r="B584" s="3" t="str">
        <f t="shared" si="1052"/>
        <v xml:space="preserve">    na</v>
      </c>
      <c r="C584" s="34" t="s">
        <v>373</v>
      </c>
      <c r="E584" s="69">
        <f>'Class Expense - Elec'!$O$127+'Class Expense - PRP'!$O$127</f>
        <v>0</v>
      </c>
      <c r="F584" s="69">
        <f t="shared" si="1049"/>
        <v>0</v>
      </c>
      <c r="G584" s="69">
        <f t="shared" si="1049"/>
        <v>0</v>
      </c>
      <c r="H584" s="69">
        <f t="shared" si="1049"/>
        <v>0</v>
      </c>
      <c r="I584" s="69">
        <f t="shared" si="1049"/>
        <v>0</v>
      </c>
      <c r="J584" s="69">
        <f t="shared" si="1049"/>
        <v>0</v>
      </c>
      <c r="K584" s="69">
        <f t="shared" si="1049"/>
        <v>0</v>
      </c>
      <c r="L584" s="69">
        <f t="shared" si="1049"/>
        <v>0</v>
      </c>
      <c r="M584" s="69">
        <f t="shared" si="1049"/>
        <v>0</v>
      </c>
      <c r="N584" s="69">
        <f t="shared" si="1049"/>
        <v>0</v>
      </c>
      <c r="O584" s="69">
        <f t="shared" si="1049"/>
        <v>0</v>
      </c>
      <c r="P584" s="69">
        <f t="shared" si="1050"/>
        <v>0</v>
      </c>
      <c r="Q584" s="69">
        <f t="shared" si="1050"/>
        <v>0</v>
      </c>
      <c r="R584" s="69">
        <f t="shared" si="1050"/>
        <v>0</v>
      </c>
      <c r="S584" s="69">
        <f t="shared" si="1050"/>
        <v>0</v>
      </c>
      <c r="T584" s="69">
        <f t="shared" si="1050"/>
        <v>0</v>
      </c>
      <c r="U584" s="69">
        <f t="shared" si="1050"/>
        <v>0</v>
      </c>
      <c r="V584" s="69">
        <f t="shared" si="1050"/>
        <v>0</v>
      </c>
      <c r="W584" s="69">
        <f t="shared" si="1050"/>
        <v>0</v>
      </c>
      <c r="X584" s="69">
        <f t="shared" si="1050"/>
        <v>0</v>
      </c>
      <c r="AA584" s="3">
        <f t="shared" si="1051"/>
        <v>0</v>
      </c>
    </row>
    <row r="585" spans="1:27" x14ac:dyDescent="0.25">
      <c r="A585" s="8">
        <f t="shared" si="1053"/>
        <v>466</v>
      </c>
      <c r="E585" s="63">
        <f>SUM(E576:E584)</f>
        <v>3802157.7065712488</v>
      </c>
      <c r="F585" s="63">
        <f t="shared" ref="F585" si="1054">SUM(F576:F584)</f>
        <v>1103843.0354863741</v>
      </c>
      <c r="G585" s="63">
        <f t="shared" ref="G585" si="1055">SUM(G576:G584)</f>
        <v>633544.17690100102</v>
      </c>
      <c r="H585" s="63">
        <f t="shared" ref="H585" si="1056">SUM(H576:H584)</f>
        <v>491651.9933080374</v>
      </c>
      <c r="I585" s="63">
        <f t="shared" ref="I585" si="1057">SUM(I576:I584)</f>
        <v>147662.77869174702</v>
      </c>
      <c r="J585" s="63">
        <f t="shared" ref="J585" si="1058">SUM(J576:J584)</f>
        <v>309585.57320622407</v>
      </c>
      <c r="K585" s="63">
        <f t="shared" ref="K585" si="1059">SUM(K576:K584)</f>
        <v>818118.40363767056</v>
      </c>
      <c r="L585" s="63">
        <f t="shared" ref="L585" si="1060">SUM(L576:L584)</f>
        <v>62112.205463960439</v>
      </c>
      <c r="M585" s="63">
        <f t="shared" ref="M585" si="1061">SUM(M576:M584)</f>
        <v>200380.79482101841</v>
      </c>
      <c r="N585" s="63">
        <f t="shared" ref="N585" si="1062">SUM(N576:N584)</f>
        <v>12.657479793826434</v>
      </c>
      <c r="O585" s="63">
        <f t="shared" ref="O585" si="1063">SUM(O576:O584)</f>
        <v>139.23227773209078</v>
      </c>
      <c r="P585" s="63">
        <f t="shared" ref="P585" si="1064">SUM(P576:P584)</f>
        <v>35106.855297690126</v>
      </c>
      <c r="Q585" s="63">
        <f t="shared" ref="Q585" si="1065">SUM(Q576:Q584)</f>
        <v>0</v>
      </c>
      <c r="R585" s="63">
        <f t="shared" ref="R585" si="1066">SUM(R576:R584)</f>
        <v>0</v>
      </c>
      <c r="S585" s="63">
        <f t="shared" ref="S585" si="1067">SUM(S576:S584)</f>
        <v>0</v>
      </c>
      <c r="T585" s="63">
        <f t="shared" ref="T585" si="1068">SUM(T576:T584)</f>
        <v>0</v>
      </c>
      <c r="U585" s="63">
        <f t="shared" ref="U585" si="1069">SUM(U576:U584)</f>
        <v>0</v>
      </c>
      <c r="V585" s="63">
        <f t="shared" ref="V585" si="1070">SUM(V576:V584)</f>
        <v>0</v>
      </c>
      <c r="W585" s="63">
        <f t="shared" ref="W585" si="1071">SUM(W576:W584)</f>
        <v>0</v>
      </c>
      <c r="X585" s="63">
        <f t="shared" ref="X585" si="1072">SUM(X576:X584)</f>
        <v>0</v>
      </c>
      <c r="AA585" s="3">
        <f t="shared" si="1051"/>
        <v>0</v>
      </c>
    </row>
    <row r="587" spans="1:27" x14ac:dyDescent="0.25">
      <c r="B587" s="3" t="s">
        <v>487</v>
      </c>
    </row>
    <row r="588" spans="1:27" x14ac:dyDescent="0.25">
      <c r="A588" s="8">
        <f>A585+1</f>
        <v>467</v>
      </c>
      <c r="B588" s="3" t="str">
        <f>B576</f>
        <v xml:space="preserve">    Consumer</v>
      </c>
      <c r="C588" s="34" t="s">
        <v>373</v>
      </c>
      <c r="E588" s="63">
        <f>'Class Expense - Elec'!$G$128+'Class Expense - PRP'!$G$128</f>
        <v>-962389.76685165509</v>
      </c>
      <c r="F588" s="63">
        <f t="shared" ref="F588:O596" si="1073">IFERROR($E588*VLOOKUP($C588,ALLOCATORS,F$1,FALSE),0)</f>
        <v>-735376.53506459144</v>
      </c>
      <c r="G588" s="63">
        <f t="shared" si="1073"/>
        <v>-88359.942380902037</v>
      </c>
      <c r="H588" s="63">
        <f t="shared" si="1073"/>
        <v>-133685.56983015969</v>
      </c>
      <c r="I588" s="63">
        <f t="shared" si="1073"/>
        <v>-2021.7463390705414</v>
      </c>
      <c r="J588" s="63">
        <f t="shared" si="1073"/>
        <v>-250.31145150397177</v>
      </c>
      <c r="K588" s="63">
        <f t="shared" si="1073"/>
        <v>-134.78308927136939</v>
      </c>
      <c r="L588" s="63">
        <f t="shared" si="1073"/>
        <v>-19.254727038767058</v>
      </c>
      <c r="M588" s="63">
        <f t="shared" si="1073"/>
        <v>-211.80199742643762</v>
      </c>
      <c r="N588" s="63">
        <f t="shared" si="1073"/>
        <v>-19.254727038767058</v>
      </c>
      <c r="O588" s="63">
        <f t="shared" si="1073"/>
        <v>-211.80199742643762</v>
      </c>
      <c r="P588" s="63">
        <f t="shared" ref="P588:X596" si="1074">IFERROR($E588*VLOOKUP($C588,ALLOCATORS,P$1,FALSE),0)</f>
        <v>-2098.7652472256091</v>
      </c>
      <c r="Q588" s="63">
        <f t="shared" si="1074"/>
        <v>0</v>
      </c>
      <c r="R588" s="63">
        <f t="shared" si="1074"/>
        <v>0</v>
      </c>
      <c r="S588" s="63">
        <f t="shared" si="1074"/>
        <v>0</v>
      </c>
      <c r="T588" s="63">
        <f t="shared" si="1074"/>
        <v>0</v>
      </c>
      <c r="U588" s="63">
        <f t="shared" si="1074"/>
        <v>0</v>
      </c>
      <c r="V588" s="63">
        <f t="shared" si="1074"/>
        <v>0</v>
      </c>
      <c r="W588" s="63">
        <f t="shared" si="1074"/>
        <v>0</v>
      </c>
      <c r="X588" s="63">
        <f t="shared" si="1074"/>
        <v>0</v>
      </c>
      <c r="AA588" s="3">
        <f t="shared" ref="AA588:AA597" si="1075">IF(ROUND(SUM(F588:X588)-E588,0)=0,0,1)</f>
        <v>0</v>
      </c>
    </row>
    <row r="589" spans="1:27" x14ac:dyDescent="0.25">
      <c r="A589" s="8">
        <f>+A588+1</f>
        <v>468</v>
      </c>
      <c r="B589" s="3" t="str">
        <f t="shared" ref="B589:B596" si="1076">B577</f>
        <v xml:space="preserve">    Demand</v>
      </c>
      <c r="C589" s="34" t="s">
        <v>525</v>
      </c>
      <c r="E589" s="63">
        <f>'Class Expense - Elec'!$H$128+'Class Expense - PRP'!$H$128</f>
        <v>-4770196.9836740457</v>
      </c>
      <c r="F589" s="63">
        <f t="shared" si="1073"/>
        <v>-943804.20929659856</v>
      </c>
      <c r="G589" s="63">
        <f t="shared" si="1073"/>
        <v>-875395.90727717394</v>
      </c>
      <c r="H589" s="63">
        <f t="shared" si="1073"/>
        <v>-614221.99813840585</v>
      </c>
      <c r="I589" s="63">
        <f t="shared" si="1073"/>
        <v>-222604.84156053679</v>
      </c>
      <c r="J589" s="63">
        <f t="shared" si="1073"/>
        <v>-470695.39056205918</v>
      </c>
      <c r="K589" s="63">
        <f t="shared" si="1073"/>
        <v>-1244397.8414161536</v>
      </c>
      <c r="L589" s="63">
        <f t="shared" si="1073"/>
        <v>-94466.660436553997</v>
      </c>
      <c r="M589" s="63">
        <f t="shared" si="1073"/>
        <v>-304610.13498656428</v>
      </c>
      <c r="N589" s="63">
        <f t="shared" si="1073"/>
        <v>0</v>
      </c>
      <c r="O589" s="63">
        <f t="shared" si="1073"/>
        <v>0</v>
      </c>
      <c r="P589" s="63">
        <f t="shared" si="1074"/>
        <v>0</v>
      </c>
      <c r="Q589" s="63">
        <f t="shared" si="1074"/>
        <v>0</v>
      </c>
      <c r="R589" s="63">
        <f t="shared" si="1074"/>
        <v>0</v>
      </c>
      <c r="S589" s="63">
        <f t="shared" si="1074"/>
        <v>0</v>
      </c>
      <c r="T589" s="63">
        <f t="shared" si="1074"/>
        <v>0</v>
      </c>
      <c r="U589" s="63">
        <f t="shared" si="1074"/>
        <v>0</v>
      </c>
      <c r="V589" s="63">
        <f t="shared" si="1074"/>
        <v>0</v>
      </c>
      <c r="W589" s="63">
        <f t="shared" si="1074"/>
        <v>0</v>
      </c>
      <c r="X589" s="63">
        <f t="shared" si="1074"/>
        <v>0</v>
      </c>
      <c r="AA589" s="3">
        <f t="shared" si="1075"/>
        <v>0</v>
      </c>
    </row>
    <row r="590" spans="1:27" x14ac:dyDescent="0.25">
      <c r="A590" s="8">
        <f t="shared" ref="A590:A597" si="1077">+A589+1</f>
        <v>469</v>
      </c>
      <c r="B590" s="3" t="str">
        <f t="shared" si="1076"/>
        <v xml:space="preserve">    Energy</v>
      </c>
      <c r="C590" s="34" t="s">
        <v>369</v>
      </c>
      <c r="E590" s="63">
        <f>'Class Expense - Elec'!$I$128+'Class Expense - PRP'!$I$128</f>
        <v>0</v>
      </c>
      <c r="F590" s="63">
        <f t="shared" si="1073"/>
        <v>0</v>
      </c>
      <c r="G590" s="63">
        <f t="shared" si="1073"/>
        <v>0</v>
      </c>
      <c r="H590" s="63">
        <f t="shared" si="1073"/>
        <v>0</v>
      </c>
      <c r="I590" s="63">
        <f t="shared" si="1073"/>
        <v>0</v>
      </c>
      <c r="J590" s="63">
        <f t="shared" si="1073"/>
        <v>0</v>
      </c>
      <c r="K590" s="63">
        <f t="shared" si="1073"/>
        <v>0</v>
      </c>
      <c r="L590" s="63">
        <f t="shared" si="1073"/>
        <v>0</v>
      </c>
      <c r="M590" s="63">
        <f t="shared" si="1073"/>
        <v>0</v>
      </c>
      <c r="N590" s="63">
        <f t="shared" si="1073"/>
        <v>0</v>
      </c>
      <c r="O590" s="63">
        <f t="shared" si="1073"/>
        <v>0</v>
      </c>
      <c r="P590" s="63">
        <f t="shared" si="1074"/>
        <v>0</v>
      </c>
      <c r="Q590" s="63">
        <f t="shared" si="1074"/>
        <v>0</v>
      </c>
      <c r="R590" s="63">
        <f t="shared" si="1074"/>
        <v>0</v>
      </c>
      <c r="S590" s="63">
        <f t="shared" si="1074"/>
        <v>0</v>
      </c>
      <c r="T590" s="63">
        <f t="shared" si="1074"/>
        <v>0</v>
      </c>
      <c r="U590" s="63">
        <f t="shared" si="1074"/>
        <v>0</v>
      </c>
      <c r="V590" s="63">
        <f t="shared" si="1074"/>
        <v>0</v>
      </c>
      <c r="W590" s="63">
        <f t="shared" si="1074"/>
        <v>0</v>
      </c>
      <c r="X590" s="63">
        <f t="shared" si="1074"/>
        <v>0</v>
      </c>
      <c r="AA590" s="3">
        <f t="shared" si="1075"/>
        <v>0</v>
      </c>
    </row>
    <row r="591" spans="1:27" x14ac:dyDescent="0.25">
      <c r="A591" s="8">
        <f t="shared" si="1077"/>
        <v>470</v>
      </c>
      <c r="B591" s="3" t="str">
        <f t="shared" si="1076"/>
        <v xml:space="preserve">    Revenue</v>
      </c>
      <c r="C591" s="34" t="s">
        <v>91</v>
      </c>
      <c r="E591" s="63">
        <f>'Class Expense - Elec'!$J$128+'Class Expense - PRP'!$J$128</f>
        <v>0</v>
      </c>
      <c r="F591" s="63">
        <f t="shared" si="1073"/>
        <v>0</v>
      </c>
      <c r="G591" s="63">
        <f t="shared" si="1073"/>
        <v>0</v>
      </c>
      <c r="H591" s="63">
        <f t="shared" si="1073"/>
        <v>0</v>
      </c>
      <c r="I591" s="63">
        <f t="shared" si="1073"/>
        <v>0</v>
      </c>
      <c r="J591" s="63">
        <f t="shared" si="1073"/>
        <v>0</v>
      </c>
      <c r="K591" s="63">
        <f t="shared" si="1073"/>
        <v>0</v>
      </c>
      <c r="L591" s="63">
        <f t="shared" si="1073"/>
        <v>0</v>
      </c>
      <c r="M591" s="63">
        <f t="shared" si="1073"/>
        <v>0</v>
      </c>
      <c r="N591" s="63">
        <f t="shared" si="1073"/>
        <v>0</v>
      </c>
      <c r="O591" s="63">
        <f t="shared" si="1073"/>
        <v>0</v>
      </c>
      <c r="P591" s="63">
        <f t="shared" si="1074"/>
        <v>0</v>
      </c>
      <c r="Q591" s="63">
        <f t="shared" si="1074"/>
        <v>0</v>
      </c>
      <c r="R591" s="63">
        <f t="shared" si="1074"/>
        <v>0</v>
      </c>
      <c r="S591" s="63">
        <f t="shared" si="1074"/>
        <v>0</v>
      </c>
      <c r="T591" s="63">
        <f t="shared" si="1074"/>
        <v>0</v>
      </c>
      <c r="U591" s="63">
        <f t="shared" si="1074"/>
        <v>0</v>
      </c>
      <c r="V591" s="63">
        <f t="shared" si="1074"/>
        <v>0</v>
      </c>
      <c r="W591" s="63">
        <f t="shared" si="1074"/>
        <v>0</v>
      </c>
      <c r="X591" s="63">
        <f t="shared" si="1074"/>
        <v>0</v>
      </c>
      <c r="AA591" s="3">
        <f t="shared" si="1075"/>
        <v>0</v>
      </c>
    </row>
    <row r="592" spans="1:27" x14ac:dyDescent="0.25">
      <c r="A592" s="8">
        <f t="shared" si="1077"/>
        <v>471</v>
      </c>
      <c r="B592" s="3" t="str">
        <f t="shared" si="1076"/>
        <v xml:space="preserve">    Lights</v>
      </c>
      <c r="C592" s="34" t="s">
        <v>577</v>
      </c>
      <c r="E592" s="63">
        <f>'Class Expense - Elec'!$K$128+'Class Expense - PRP'!$K$128</f>
        <v>-51306.251150763499</v>
      </c>
      <c r="F592" s="63">
        <f t="shared" si="1073"/>
        <v>0</v>
      </c>
      <c r="G592" s="63">
        <f t="shared" si="1073"/>
        <v>0</v>
      </c>
      <c r="H592" s="63">
        <f t="shared" si="1073"/>
        <v>0</v>
      </c>
      <c r="I592" s="63">
        <f t="shared" si="1073"/>
        <v>0</v>
      </c>
      <c r="J592" s="63">
        <f t="shared" si="1073"/>
        <v>0</v>
      </c>
      <c r="K592" s="63">
        <f t="shared" si="1073"/>
        <v>0</v>
      </c>
      <c r="L592" s="63">
        <f t="shared" si="1073"/>
        <v>0</v>
      </c>
      <c r="M592" s="63">
        <f t="shared" si="1073"/>
        <v>0</v>
      </c>
      <c r="N592" s="63">
        <f t="shared" si="1073"/>
        <v>0</v>
      </c>
      <c r="O592" s="63">
        <f t="shared" si="1073"/>
        <v>0</v>
      </c>
      <c r="P592" s="63">
        <f t="shared" si="1074"/>
        <v>-51306.251150763499</v>
      </c>
      <c r="Q592" s="63">
        <f t="shared" si="1074"/>
        <v>0</v>
      </c>
      <c r="R592" s="63">
        <f t="shared" si="1074"/>
        <v>0</v>
      </c>
      <c r="S592" s="63">
        <f t="shared" si="1074"/>
        <v>0</v>
      </c>
      <c r="T592" s="63">
        <f t="shared" si="1074"/>
        <v>0</v>
      </c>
      <c r="U592" s="63">
        <f t="shared" si="1074"/>
        <v>0</v>
      </c>
      <c r="V592" s="63">
        <f t="shared" si="1074"/>
        <v>0</v>
      </c>
      <c r="W592" s="63">
        <f t="shared" si="1074"/>
        <v>0</v>
      </c>
      <c r="X592" s="63">
        <f t="shared" si="1074"/>
        <v>0</v>
      </c>
      <c r="AA592" s="3">
        <f t="shared" si="1075"/>
        <v>0</v>
      </c>
    </row>
    <row r="593" spans="1:27" x14ac:dyDescent="0.25">
      <c r="A593" s="8">
        <f t="shared" si="1077"/>
        <v>472</v>
      </c>
      <c r="B593" s="3" t="str">
        <f t="shared" si="1076"/>
        <v xml:space="preserve">    na</v>
      </c>
      <c r="C593" s="34" t="s">
        <v>373</v>
      </c>
      <c r="E593" s="63">
        <f>'Class Expense - Elec'!$L$128+'Class Expense - PRP'!$L$128</f>
        <v>0</v>
      </c>
      <c r="F593" s="63">
        <f t="shared" si="1073"/>
        <v>0</v>
      </c>
      <c r="G593" s="63">
        <f t="shared" si="1073"/>
        <v>0</v>
      </c>
      <c r="H593" s="63">
        <f t="shared" si="1073"/>
        <v>0</v>
      </c>
      <c r="I593" s="63">
        <f t="shared" si="1073"/>
        <v>0</v>
      </c>
      <c r="J593" s="63">
        <f t="shared" si="1073"/>
        <v>0</v>
      </c>
      <c r="K593" s="63">
        <f t="shared" si="1073"/>
        <v>0</v>
      </c>
      <c r="L593" s="63">
        <f t="shared" si="1073"/>
        <v>0</v>
      </c>
      <c r="M593" s="63">
        <f t="shared" si="1073"/>
        <v>0</v>
      </c>
      <c r="N593" s="63">
        <f t="shared" si="1073"/>
        <v>0</v>
      </c>
      <c r="O593" s="63">
        <f t="shared" si="1073"/>
        <v>0</v>
      </c>
      <c r="P593" s="63">
        <f t="shared" si="1074"/>
        <v>0</v>
      </c>
      <c r="Q593" s="63">
        <f t="shared" si="1074"/>
        <v>0</v>
      </c>
      <c r="R593" s="63">
        <f t="shared" si="1074"/>
        <v>0</v>
      </c>
      <c r="S593" s="63">
        <f t="shared" si="1074"/>
        <v>0</v>
      </c>
      <c r="T593" s="63">
        <f t="shared" si="1074"/>
        <v>0</v>
      </c>
      <c r="U593" s="63">
        <f t="shared" si="1074"/>
        <v>0</v>
      </c>
      <c r="V593" s="63">
        <f t="shared" si="1074"/>
        <v>0</v>
      </c>
      <c r="W593" s="63">
        <f t="shared" si="1074"/>
        <v>0</v>
      </c>
      <c r="X593" s="63">
        <f t="shared" si="1074"/>
        <v>0</v>
      </c>
      <c r="AA593" s="3">
        <f t="shared" si="1075"/>
        <v>0</v>
      </c>
    </row>
    <row r="594" spans="1:27" x14ac:dyDescent="0.25">
      <c r="A594" s="8">
        <f t="shared" si="1077"/>
        <v>473</v>
      </c>
      <c r="B594" s="3" t="str">
        <f t="shared" si="1076"/>
        <v xml:space="preserve">    na</v>
      </c>
      <c r="C594" s="34" t="s">
        <v>373</v>
      </c>
      <c r="E594" s="63">
        <f>'Class Expense - Elec'!$M$128+'Class Expense - PRP'!$M$128</f>
        <v>0</v>
      </c>
      <c r="F594" s="63">
        <f t="shared" si="1073"/>
        <v>0</v>
      </c>
      <c r="G594" s="63">
        <f t="shared" si="1073"/>
        <v>0</v>
      </c>
      <c r="H594" s="63">
        <f t="shared" si="1073"/>
        <v>0</v>
      </c>
      <c r="I594" s="63">
        <f t="shared" si="1073"/>
        <v>0</v>
      </c>
      <c r="J594" s="63">
        <f t="shared" si="1073"/>
        <v>0</v>
      </c>
      <c r="K594" s="63">
        <f t="shared" si="1073"/>
        <v>0</v>
      </c>
      <c r="L594" s="63">
        <f t="shared" si="1073"/>
        <v>0</v>
      </c>
      <c r="M594" s="63">
        <f t="shared" si="1073"/>
        <v>0</v>
      </c>
      <c r="N594" s="63">
        <f t="shared" si="1073"/>
        <v>0</v>
      </c>
      <c r="O594" s="63">
        <f t="shared" si="1073"/>
        <v>0</v>
      </c>
      <c r="P594" s="63">
        <f t="shared" si="1074"/>
        <v>0</v>
      </c>
      <c r="Q594" s="63">
        <f t="shared" si="1074"/>
        <v>0</v>
      </c>
      <c r="R594" s="63">
        <f t="shared" si="1074"/>
        <v>0</v>
      </c>
      <c r="S594" s="63">
        <f t="shared" si="1074"/>
        <v>0</v>
      </c>
      <c r="T594" s="63">
        <f t="shared" si="1074"/>
        <v>0</v>
      </c>
      <c r="U594" s="63">
        <f t="shared" si="1074"/>
        <v>0</v>
      </c>
      <c r="V594" s="63">
        <f t="shared" si="1074"/>
        <v>0</v>
      </c>
      <c r="W594" s="63">
        <f t="shared" si="1074"/>
        <v>0</v>
      </c>
      <c r="X594" s="63">
        <f t="shared" si="1074"/>
        <v>0</v>
      </c>
      <c r="AA594" s="3">
        <f t="shared" si="1075"/>
        <v>0</v>
      </c>
    </row>
    <row r="595" spans="1:27" x14ac:dyDescent="0.25">
      <c r="A595" s="8">
        <f t="shared" si="1077"/>
        <v>474</v>
      </c>
      <c r="B595" s="3" t="str">
        <f t="shared" si="1076"/>
        <v xml:space="preserve">    na</v>
      </c>
      <c r="C595" s="34" t="s">
        <v>373</v>
      </c>
      <c r="E595" s="63">
        <f>'Class Expense - Elec'!$N$128+'Class Expense - PRP'!$N$128</f>
        <v>0</v>
      </c>
      <c r="F595" s="63">
        <f t="shared" si="1073"/>
        <v>0</v>
      </c>
      <c r="G595" s="63">
        <f t="shared" si="1073"/>
        <v>0</v>
      </c>
      <c r="H595" s="63">
        <f t="shared" si="1073"/>
        <v>0</v>
      </c>
      <c r="I595" s="63">
        <f t="shared" si="1073"/>
        <v>0</v>
      </c>
      <c r="J595" s="63">
        <f t="shared" si="1073"/>
        <v>0</v>
      </c>
      <c r="K595" s="63">
        <f t="shared" si="1073"/>
        <v>0</v>
      </c>
      <c r="L595" s="63">
        <f t="shared" si="1073"/>
        <v>0</v>
      </c>
      <c r="M595" s="63">
        <f t="shared" si="1073"/>
        <v>0</v>
      </c>
      <c r="N595" s="63">
        <f t="shared" si="1073"/>
        <v>0</v>
      </c>
      <c r="O595" s="63">
        <f t="shared" si="1073"/>
        <v>0</v>
      </c>
      <c r="P595" s="63">
        <f t="shared" si="1074"/>
        <v>0</v>
      </c>
      <c r="Q595" s="63">
        <f t="shared" si="1074"/>
        <v>0</v>
      </c>
      <c r="R595" s="63">
        <f t="shared" si="1074"/>
        <v>0</v>
      </c>
      <c r="S595" s="63">
        <f t="shared" si="1074"/>
        <v>0</v>
      </c>
      <c r="T595" s="63">
        <f t="shared" si="1074"/>
        <v>0</v>
      </c>
      <c r="U595" s="63">
        <f t="shared" si="1074"/>
        <v>0</v>
      </c>
      <c r="V595" s="63">
        <f t="shared" si="1074"/>
        <v>0</v>
      </c>
      <c r="W595" s="63">
        <f t="shared" si="1074"/>
        <v>0</v>
      </c>
      <c r="X595" s="63">
        <f t="shared" si="1074"/>
        <v>0</v>
      </c>
      <c r="AA595" s="3">
        <f t="shared" si="1075"/>
        <v>0</v>
      </c>
    </row>
    <row r="596" spans="1:27" x14ac:dyDescent="0.25">
      <c r="A596" s="8">
        <f t="shared" si="1077"/>
        <v>475</v>
      </c>
      <c r="B596" s="3" t="str">
        <f t="shared" si="1076"/>
        <v xml:space="preserve">    na</v>
      </c>
      <c r="C596" s="34" t="s">
        <v>373</v>
      </c>
      <c r="E596" s="69">
        <f>'Class Expense - Elec'!$O$128+'Class Expense - PRP'!$O$128</f>
        <v>0</v>
      </c>
      <c r="F596" s="69">
        <f t="shared" si="1073"/>
        <v>0</v>
      </c>
      <c r="G596" s="69">
        <f t="shared" si="1073"/>
        <v>0</v>
      </c>
      <c r="H596" s="69">
        <f t="shared" si="1073"/>
        <v>0</v>
      </c>
      <c r="I596" s="69">
        <f t="shared" si="1073"/>
        <v>0</v>
      </c>
      <c r="J596" s="69">
        <f t="shared" si="1073"/>
        <v>0</v>
      </c>
      <c r="K596" s="69">
        <f t="shared" si="1073"/>
        <v>0</v>
      </c>
      <c r="L596" s="69">
        <f t="shared" si="1073"/>
        <v>0</v>
      </c>
      <c r="M596" s="69">
        <f t="shared" si="1073"/>
        <v>0</v>
      </c>
      <c r="N596" s="69">
        <f t="shared" si="1073"/>
        <v>0</v>
      </c>
      <c r="O596" s="69">
        <f t="shared" si="1073"/>
        <v>0</v>
      </c>
      <c r="P596" s="69">
        <f t="shared" si="1074"/>
        <v>0</v>
      </c>
      <c r="Q596" s="69">
        <f t="shared" si="1074"/>
        <v>0</v>
      </c>
      <c r="R596" s="69">
        <f t="shared" si="1074"/>
        <v>0</v>
      </c>
      <c r="S596" s="69">
        <f t="shared" si="1074"/>
        <v>0</v>
      </c>
      <c r="T596" s="69">
        <f t="shared" si="1074"/>
        <v>0</v>
      </c>
      <c r="U596" s="69">
        <f t="shared" si="1074"/>
        <v>0</v>
      </c>
      <c r="V596" s="69">
        <f t="shared" si="1074"/>
        <v>0</v>
      </c>
      <c r="W596" s="69">
        <f t="shared" si="1074"/>
        <v>0</v>
      </c>
      <c r="X596" s="69">
        <f t="shared" si="1074"/>
        <v>0</v>
      </c>
      <c r="AA596" s="3">
        <f t="shared" si="1075"/>
        <v>0</v>
      </c>
    </row>
    <row r="597" spans="1:27" x14ac:dyDescent="0.25">
      <c r="A597" s="8">
        <f t="shared" si="1077"/>
        <v>476</v>
      </c>
      <c r="E597" s="63">
        <f>SUM(E588:E596)</f>
        <v>-5783893.0016764645</v>
      </c>
      <c r="F597" s="63">
        <f t="shared" ref="F597" si="1078">SUM(F588:F596)</f>
        <v>-1679180.7443611901</v>
      </c>
      <c r="G597" s="63">
        <f t="shared" ref="G597" si="1079">SUM(G588:G596)</f>
        <v>-963755.84965807595</v>
      </c>
      <c r="H597" s="63">
        <f t="shared" ref="H597" si="1080">SUM(H588:H596)</f>
        <v>-747907.5679685655</v>
      </c>
      <c r="I597" s="63">
        <f t="shared" ref="I597" si="1081">SUM(I588:I596)</f>
        <v>-224626.58789960734</v>
      </c>
      <c r="J597" s="63">
        <f t="shared" ref="J597" si="1082">SUM(J588:J596)</f>
        <v>-470945.70201356313</v>
      </c>
      <c r="K597" s="63">
        <f t="shared" ref="K597" si="1083">SUM(K588:K596)</f>
        <v>-1244532.6245054249</v>
      </c>
      <c r="L597" s="63">
        <f t="shared" ref="L597" si="1084">SUM(L588:L596)</f>
        <v>-94485.91516359277</v>
      </c>
      <c r="M597" s="63">
        <f t="shared" ref="M597" si="1085">SUM(M588:M596)</f>
        <v>-304821.93698399072</v>
      </c>
      <c r="N597" s="63">
        <f t="shared" ref="N597" si="1086">SUM(N588:N596)</f>
        <v>-19.254727038767058</v>
      </c>
      <c r="O597" s="63">
        <f t="shared" ref="O597" si="1087">SUM(O588:O596)</f>
        <v>-211.80199742643762</v>
      </c>
      <c r="P597" s="63">
        <f t="shared" ref="P597" si="1088">SUM(P588:P596)</f>
        <v>-53405.016397989108</v>
      </c>
      <c r="Q597" s="63">
        <f t="shared" ref="Q597" si="1089">SUM(Q588:Q596)</f>
        <v>0</v>
      </c>
      <c r="R597" s="63">
        <f t="shared" ref="R597" si="1090">SUM(R588:R596)</f>
        <v>0</v>
      </c>
      <c r="S597" s="63">
        <f t="shared" ref="S597" si="1091">SUM(S588:S596)</f>
        <v>0</v>
      </c>
      <c r="T597" s="63">
        <f t="shared" ref="T597" si="1092">SUM(T588:T596)</f>
        <v>0</v>
      </c>
      <c r="U597" s="63">
        <f t="shared" ref="U597" si="1093">SUM(U588:U596)</f>
        <v>0</v>
      </c>
      <c r="V597" s="63">
        <f t="shared" ref="V597" si="1094">SUM(V588:V596)</f>
        <v>0</v>
      </c>
      <c r="W597" s="63">
        <f t="shared" ref="W597" si="1095">SUM(W588:W596)</f>
        <v>0</v>
      </c>
      <c r="X597" s="63">
        <f t="shared" ref="X597" si="1096">SUM(X588:X596)</f>
        <v>0</v>
      </c>
      <c r="AA597" s="3">
        <f t="shared" si="1075"/>
        <v>0</v>
      </c>
    </row>
    <row r="599" spans="1:27" x14ac:dyDescent="0.25">
      <c r="B599" s="3" t="s">
        <v>488</v>
      </c>
    </row>
    <row r="600" spans="1:27" x14ac:dyDescent="0.25">
      <c r="A600" s="8">
        <f>A597+1</f>
        <v>477</v>
      </c>
      <c r="B600" s="3" t="str">
        <f>B588</f>
        <v xml:space="preserve">    Consumer</v>
      </c>
      <c r="C600" s="34" t="s">
        <v>373</v>
      </c>
      <c r="E600" s="63">
        <f>'Class Expense - Elec'!$G$129+'Class Expense - PRP'!$G$129</f>
        <v>0</v>
      </c>
      <c r="F600" s="63">
        <f t="shared" ref="F600:O608" si="1097">IFERROR($E600*VLOOKUP($C600,ALLOCATORS,F$1,FALSE),0)</f>
        <v>0</v>
      </c>
      <c r="G600" s="63">
        <f t="shared" si="1097"/>
        <v>0</v>
      </c>
      <c r="H600" s="63">
        <f t="shared" si="1097"/>
        <v>0</v>
      </c>
      <c r="I600" s="63">
        <f t="shared" si="1097"/>
        <v>0</v>
      </c>
      <c r="J600" s="63">
        <f t="shared" si="1097"/>
        <v>0</v>
      </c>
      <c r="K600" s="63">
        <f t="shared" si="1097"/>
        <v>0</v>
      </c>
      <c r="L600" s="63">
        <f t="shared" si="1097"/>
        <v>0</v>
      </c>
      <c r="M600" s="63">
        <f t="shared" si="1097"/>
        <v>0</v>
      </c>
      <c r="N600" s="63">
        <f t="shared" si="1097"/>
        <v>0</v>
      </c>
      <c r="O600" s="63">
        <f t="shared" si="1097"/>
        <v>0</v>
      </c>
      <c r="P600" s="63">
        <f t="shared" ref="P600:X608" si="1098">IFERROR($E600*VLOOKUP($C600,ALLOCATORS,P$1,FALSE),0)</f>
        <v>0</v>
      </c>
      <c r="Q600" s="63">
        <f t="shared" si="1098"/>
        <v>0</v>
      </c>
      <c r="R600" s="63">
        <f t="shared" si="1098"/>
        <v>0</v>
      </c>
      <c r="S600" s="63">
        <f t="shared" si="1098"/>
        <v>0</v>
      </c>
      <c r="T600" s="63">
        <f t="shared" si="1098"/>
        <v>0</v>
      </c>
      <c r="U600" s="63">
        <f t="shared" si="1098"/>
        <v>0</v>
      </c>
      <c r="V600" s="63">
        <f t="shared" si="1098"/>
        <v>0</v>
      </c>
      <c r="W600" s="63">
        <f t="shared" si="1098"/>
        <v>0</v>
      </c>
      <c r="X600" s="63">
        <f t="shared" si="1098"/>
        <v>0</v>
      </c>
      <c r="AA600" s="3">
        <f t="shared" ref="AA600:AA609" si="1099">IF(ROUND(SUM(F600:X600)-E600,0)=0,0,1)</f>
        <v>0</v>
      </c>
    </row>
    <row r="601" spans="1:27" x14ac:dyDescent="0.25">
      <c r="A601" s="8">
        <f>+A600+1</f>
        <v>478</v>
      </c>
      <c r="B601" s="3" t="str">
        <f t="shared" ref="B601:B608" si="1100">B589</f>
        <v xml:space="preserve">    Demand</v>
      </c>
      <c r="C601" s="34" t="s">
        <v>525</v>
      </c>
      <c r="E601" s="63">
        <f>'Class Expense - Elec'!$H$129+'Class Expense - PRP'!$H$129</f>
        <v>0</v>
      </c>
      <c r="F601" s="63">
        <f t="shared" si="1097"/>
        <v>0</v>
      </c>
      <c r="G601" s="63">
        <f t="shared" si="1097"/>
        <v>0</v>
      </c>
      <c r="H601" s="63">
        <f t="shared" si="1097"/>
        <v>0</v>
      </c>
      <c r="I601" s="63">
        <f t="shared" si="1097"/>
        <v>0</v>
      </c>
      <c r="J601" s="63">
        <f t="shared" si="1097"/>
        <v>0</v>
      </c>
      <c r="K601" s="63">
        <f t="shared" si="1097"/>
        <v>0</v>
      </c>
      <c r="L601" s="63">
        <f t="shared" si="1097"/>
        <v>0</v>
      </c>
      <c r="M601" s="63">
        <f t="shared" si="1097"/>
        <v>0</v>
      </c>
      <c r="N601" s="63">
        <f t="shared" si="1097"/>
        <v>0</v>
      </c>
      <c r="O601" s="63">
        <f t="shared" si="1097"/>
        <v>0</v>
      </c>
      <c r="P601" s="63">
        <f t="shared" si="1098"/>
        <v>0</v>
      </c>
      <c r="Q601" s="63">
        <f t="shared" si="1098"/>
        <v>0</v>
      </c>
      <c r="R601" s="63">
        <f t="shared" si="1098"/>
        <v>0</v>
      </c>
      <c r="S601" s="63">
        <f t="shared" si="1098"/>
        <v>0</v>
      </c>
      <c r="T601" s="63">
        <f t="shared" si="1098"/>
        <v>0</v>
      </c>
      <c r="U601" s="63">
        <f t="shared" si="1098"/>
        <v>0</v>
      </c>
      <c r="V601" s="63">
        <f t="shared" si="1098"/>
        <v>0</v>
      </c>
      <c r="W601" s="63">
        <f t="shared" si="1098"/>
        <v>0</v>
      </c>
      <c r="X601" s="63">
        <f t="shared" si="1098"/>
        <v>0</v>
      </c>
      <c r="AA601" s="3">
        <f t="shared" si="1099"/>
        <v>0</v>
      </c>
    </row>
    <row r="602" spans="1:27" x14ac:dyDescent="0.25">
      <c r="A602" s="8">
        <f t="shared" ref="A602:A609" si="1101">+A601+1</f>
        <v>479</v>
      </c>
      <c r="B602" s="3" t="str">
        <f t="shared" si="1100"/>
        <v xml:space="preserve">    Energy</v>
      </c>
      <c r="C602" s="34" t="s">
        <v>369</v>
      </c>
      <c r="E602" s="63">
        <f>'Class Expense - Elec'!$I$129+'Class Expense - PRP'!$I$129</f>
        <v>0</v>
      </c>
      <c r="F602" s="63">
        <f t="shared" si="1097"/>
        <v>0</v>
      </c>
      <c r="G602" s="63">
        <f t="shared" si="1097"/>
        <v>0</v>
      </c>
      <c r="H602" s="63">
        <f t="shared" si="1097"/>
        <v>0</v>
      </c>
      <c r="I602" s="63">
        <f t="shared" si="1097"/>
        <v>0</v>
      </c>
      <c r="J602" s="63">
        <f t="shared" si="1097"/>
        <v>0</v>
      </c>
      <c r="K602" s="63">
        <f t="shared" si="1097"/>
        <v>0</v>
      </c>
      <c r="L602" s="63">
        <f t="shared" si="1097"/>
        <v>0</v>
      </c>
      <c r="M602" s="63">
        <f t="shared" si="1097"/>
        <v>0</v>
      </c>
      <c r="N602" s="63">
        <f t="shared" si="1097"/>
        <v>0</v>
      </c>
      <c r="O602" s="63">
        <f t="shared" si="1097"/>
        <v>0</v>
      </c>
      <c r="P602" s="63">
        <f t="shared" si="1098"/>
        <v>0</v>
      </c>
      <c r="Q602" s="63">
        <f t="shared" si="1098"/>
        <v>0</v>
      </c>
      <c r="R602" s="63">
        <f t="shared" si="1098"/>
        <v>0</v>
      </c>
      <c r="S602" s="63">
        <f t="shared" si="1098"/>
        <v>0</v>
      </c>
      <c r="T602" s="63">
        <f t="shared" si="1098"/>
        <v>0</v>
      </c>
      <c r="U602" s="63">
        <f t="shared" si="1098"/>
        <v>0</v>
      </c>
      <c r="V602" s="63">
        <f t="shared" si="1098"/>
        <v>0</v>
      </c>
      <c r="W602" s="63">
        <f t="shared" si="1098"/>
        <v>0</v>
      </c>
      <c r="X602" s="63">
        <f t="shared" si="1098"/>
        <v>0</v>
      </c>
      <c r="AA602" s="3">
        <f t="shared" si="1099"/>
        <v>0</v>
      </c>
    </row>
    <row r="603" spans="1:27" x14ac:dyDescent="0.25">
      <c r="A603" s="8">
        <f t="shared" si="1101"/>
        <v>480</v>
      </c>
      <c r="B603" s="3" t="str">
        <f t="shared" si="1100"/>
        <v xml:space="preserve">    Revenue</v>
      </c>
      <c r="C603" s="34" t="s">
        <v>91</v>
      </c>
      <c r="E603" s="63">
        <f>'Class Expense - Elec'!$J$129+'Class Expense - PRP'!$J$129</f>
        <v>0</v>
      </c>
      <c r="F603" s="63">
        <f t="shared" si="1097"/>
        <v>0</v>
      </c>
      <c r="G603" s="63">
        <f t="shared" si="1097"/>
        <v>0</v>
      </c>
      <c r="H603" s="63">
        <f t="shared" si="1097"/>
        <v>0</v>
      </c>
      <c r="I603" s="63">
        <f t="shared" si="1097"/>
        <v>0</v>
      </c>
      <c r="J603" s="63">
        <f t="shared" si="1097"/>
        <v>0</v>
      </c>
      <c r="K603" s="63">
        <f t="shared" si="1097"/>
        <v>0</v>
      </c>
      <c r="L603" s="63">
        <f t="shared" si="1097"/>
        <v>0</v>
      </c>
      <c r="M603" s="63">
        <f t="shared" si="1097"/>
        <v>0</v>
      </c>
      <c r="N603" s="63">
        <f t="shared" si="1097"/>
        <v>0</v>
      </c>
      <c r="O603" s="63">
        <f t="shared" si="1097"/>
        <v>0</v>
      </c>
      <c r="P603" s="63">
        <f t="shared" si="1098"/>
        <v>0</v>
      </c>
      <c r="Q603" s="63">
        <f t="shared" si="1098"/>
        <v>0</v>
      </c>
      <c r="R603" s="63">
        <f t="shared" si="1098"/>
        <v>0</v>
      </c>
      <c r="S603" s="63">
        <f t="shared" si="1098"/>
        <v>0</v>
      </c>
      <c r="T603" s="63">
        <f t="shared" si="1098"/>
        <v>0</v>
      </c>
      <c r="U603" s="63">
        <f t="shared" si="1098"/>
        <v>0</v>
      </c>
      <c r="V603" s="63">
        <f t="shared" si="1098"/>
        <v>0</v>
      </c>
      <c r="W603" s="63">
        <f t="shared" si="1098"/>
        <v>0</v>
      </c>
      <c r="X603" s="63">
        <f t="shared" si="1098"/>
        <v>0</v>
      </c>
      <c r="AA603" s="3">
        <f t="shared" si="1099"/>
        <v>0</v>
      </c>
    </row>
    <row r="604" spans="1:27" x14ac:dyDescent="0.25">
      <c r="A604" s="8">
        <f t="shared" si="1101"/>
        <v>481</v>
      </c>
      <c r="B604" s="3" t="str">
        <f t="shared" si="1100"/>
        <v xml:space="preserve">    Lights</v>
      </c>
      <c r="C604" s="34" t="s">
        <v>577</v>
      </c>
      <c r="E604" s="63">
        <f>'Class Expense - Elec'!$K$129+'Class Expense - PRP'!$K$129</f>
        <v>0</v>
      </c>
      <c r="F604" s="63">
        <f t="shared" si="1097"/>
        <v>0</v>
      </c>
      <c r="G604" s="63">
        <f t="shared" si="1097"/>
        <v>0</v>
      </c>
      <c r="H604" s="63">
        <f t="shared" si="1097"/>
        <v>0</v>
      </c>
      <c r="I604" s="63">
        <f t="shared" si="1097"/>
        <v>0</v>
      </c>
      <c r="J604" s="63">
        <f t="shared" si="1097"/>
        <v>0</v>
      </c>
      <c r="K604" s="63">
        <f t="shared" si="1097"/>
        <v>0</v>
      </c>
      <c r="L604" s="63">
        <f t="shared" si="1097"/>
        <v>0</v>
      </c>
      <c r="M604" s="63">
        <f t="shared" si="1097"/>
        <v>0</v>
      </c>
      <c r="N604" s="63">
        <f t="shared" si="1097"/>
        <v>0</v>
      </c>
      <c r="O604" s="63">
        <f t="shared" si="1097"/>
        <v>0</v>
      </c>
      <c r="P604" s="63">
        <f t="shared" si="1098"/>
        <v>0</v>
      </c>
      <c r="Q604" s="63">
        <f t="shared" si="1098"/>
        <v>0</v>
      </c>
      <c r="R604" s="63">
        <f t="shared" si="1098"/>
        <v>0</v>
      </c>
      <c r="S604" s="63">
        <f t="shared" si="1098"/>
        <v>0</v>
      </c>
      <c r="T604" s="63">
        <f t="shared" si="1098"/>
        <v>0</v>
      </c>
      <c r="U604" s="63">
        <f t="shared" si="1098"/>
        <v>0</v>
      </c>
      <c r="V604" s="63">
        <f t="shared" si="1098"/>
        <v>0</v>
      </c>
      <c r="W604" s="63">
        <f t="shared" si="1098"/>
        <v>0</v>
      </c>
      <c r="X604" s="63">
        <f t="shared" si="1098"/>
        <v>0</v>
      </c>
      <c r="AA604" s="3">
        <f t="shared" si="1099"/>
        <v>0</v>
      </c>
    </row>
    <row r="605" spans="1:27" x14ac:dyDescent="0.25">
      <c r="A605" s="8">
        <f t="shared" si="1101"/>
        <v>482</v>
      </c>
      <c r="B605" s="3" t="str">
        <f t="shared" si="1100"/>
        <v xml:space="preserve">    na</v>
      </c>
      <c r="C605" s="34" t="s">
        <v>373</v>
      </c>
      <c r="E605" s="63">
        <f>'Class Expense - Elec'!$L$129+'Class Expense - PRP'!$L$129</f>
        <v>0</v>
      </c>
      <c r="F605" s="63">
        <f t="shared" si="1097"/>
        <v>0</v>
      </c>
      <c r="G605" s="63">
        <f t="shared" si="1097"/>
        <v>0</v>
      </c>
      <c r="H605" s="63">
        <f t="shared" si="1097"/>
        <v>0</v>
      </c>
      <c r="I605" s="63">
        <f t="shared" si="1097"/>
        <v>0</v>
      </c>
      <c r="J605" s="63">
        <f t="shared" si="1097"/>
        <v>0</v>
      </c>
      <c r="K605" s="63">
        <f t="shared" si="1097"/>
        <v>0</v>
      </c>
      <c r="L605" s="63">
        <f t="shared" si="1097"/>
        <v>0</v>
      </c>
      <c r="M605" s="63">
        <f t="shared" si="1097"/>
        <v>0</v>
      </c>
      <c r="N605" s="63">
        <f t="shared" si="1097"/>
        <v>0</v>
      </c>
      <c r="O605" s="63">
        <f t="shared" si="1097"/>
        <v>0</v>
      </c>
      <c r="P605" s="63">
        <f t="shared" si="1098"/>
        <v>0</v>
      </c>
      <c r="Q605" s="63">
        <f t="shared" si="1098"/>
        <v>0</v>
      </c>
      <c r="R605" s="63">
        <f t="shared" si="1098"/>
        <v>0</v>
      </c>
      <c r="S605" s="63">
        <f t="shared" si="1098"/>
        <v>0</v>
      </c>
      <c r="T605" s="63">
        <f t="shared" si="1098"/>
        <v>0</v>
      </c>
      <c r="U605" s="63">
        <f t="shared" si="1098"/>
        <v>0</v>
      </c>
      <c r="V605" s="63">
        <f t="shared" si="1098"/>
        <v>0</v>
      </c>
      <c r="W605" s="63">
        <f t="shared" si="1098"/>
        <v>0</v>
      </c>
      <c r="X605" s="63">
        <f t="shared" si="1098"/>
        <v>0</v>
      </c>
      <c r="AA605" s="3">
        <f t="shared" si="1099"/>
        <v>0</v>
      </c>
    </row>
    <row r="606" spans="1:27" x14ac:dyDescent="0.25">
      <c r="A606" s="8">
        <f t="shared" si="1101"/>
        <v>483</v>
      </c>
      <c r="B606" s="3" t="str">
        <f t="shared" si="1100"/>
        <v xml:space="preserve">    na</v>
      </c>
      <c r="C606" s="34" t="s">
        <v>373</v>
      </c>
      <c r="E606" s="63">
        <f>'Class Expense - Elec'!$M$129+'Class Expense - PRP'!$M$129</f>
        <v>0</v>
      </c>
      <c r="F606" s="63">
        <f t="shared" si="1097"/>
        <v>0</v>
      </c>
      <c r="G606" s="63">
        <f t="shared" si="1097"/>
        <v>0</v>
      </c>
      <c r="H606" s="63">
        <f t="shared" si="1097"/>
        <v>0</v>
      </c>
      <c r="I606" s="63">
        <f t="shared" si="1097"/>
        <v>0</v>
      </c>
      <c r="J606" s="63">
        <f t="shared" si="1097"/>
        <v>0</v>
      </c>
      <c r="K606" s="63">
        <f t="shared" si="1097"/>
        <v>0</v>
      </c>
      <c r="L606" s="63">
        <f t="shared" si="1097"/>
        <v>0</v>
      </c>
      <c r="M606" s="63">
        <f t="shared" si="1097"/>
        <v>0</v>
      </c>
      <c r="N606" s="63">
        <f t="shared" si="1097"/>
        <v>0</v>
      </c>
      <c r="O606" s="63">
        <f t="shared" si="1097"/>
        <v>0</v>
      </c>
      <c r="P606" s="63">
        <f t="shared" si="1098"/>
        <v>0</v>
      </c>
      <c r="Q606" s="63">
        <f t="shared" si="1098"/>
        <v>0</v>
      </c>
      <c r="R606" s="63">
        <f t="shared" si="1098"/>
        <v>0</v>
      </c>
      <c r="S606" s="63">
        <f t="shared" si="1098"/>
        <v>0</v>
      </c>
      <c r="T606" s="63">
        <f t="shared" si="1098"/>
        <v>0</v>
      </c>
      <c r="U606" s="63">
        <f t="shared" si="1098"/>
        <v>0</v>
      </c>
      <c r="V606" s="63">
        <f t="shared" si="1098"/>
        <v>0</v>
      </c>
      <c r="W606" s="63">
        <f t="shared" si="1098"/>
        <v>0</v>
      </c>
      <c r="X606" s="63">
        <f t="shared" si="1098"/>
        <v>0</v>
      </c>
      <c r="AA606" s="3">
        <f t="shared" si="1099"/>
        <v>0</v>
      </c>
    </row>
    <row r="607" spans="1:27" x14ac:dyDescent="0.25">
      <c r="A607" s="8">
        <f t="shared" si="1101"/>
        <v>484</v>
      </c>
      <c r="B607" s="3" t="str">
        <f t="shared" si="1100"/>
        <v xml:space="preserve">    na</v>
      </c>
      <c r="C607" s="34" t="s">
        <v>373</v>
      </c>
      <c r="E607" s="63">
        <f>'Class Expense - Elec'!$N$129+'Class Expense - PRP'!$N$129</f>
        <v>0</v>
      </c>
      <c r="F607" s="63">
        <f t="shared" si="1097"/>
        <v>0</v>
      </c>
      <c r="G607" s="63">
        <f t="shared" si="1097"/>
        <v>0</v>
      </c>
      <c r="H607" s="63">
        <f t="shared" si="1097"/>
        <v>0</v>
      </c>
      <c r="I607" s="63">
        <f t="shared" si="1097"/>
        <v>0</v>
      </c>
      <c r="J607" s="63">
        <f t="shared" si="1097"/>
        <v>0</v>
      </c>
      <c r="K607" s="63">
        <f t="shared" si="1097"/>
        <v>0</v>
      </c>
      <c r="L607" s="63">
        <f t="shared" si="1097"/>
        <v>0</v>
      </c>
      <c r="M607" s="63">
        <f t="shared" si="1097"/>
        <v>0</v>
      </c>
      <c r="N607" s="63">
        <f t="shared" si="1097"/>
        <v>0</v>
      </c>
      <c r="O607" s="63">
        <f t="shared" si="1097"/>
        <v>0</v>
      </c>
      <c r="P607" s="63">
        <f t="shared" si="1098"/>
        <v>0</v>
      </c>
      <c r="Q607" s="63">
        <f t="shared" si="1098"/>
        <v>0</v>
      </c>
      <c r="R607" s="63">
        <f t="shared" si="1098"/>
        <v>0</v>
      </c>
      <c r="S607" s="63">
        <f t="shared" si="1098"/>
        <v>0</v>
      </c>
      <c r="T607" s="63">
        <f t="shared" si="1098"/>
        <v>0</v>
      </c>
      <c r="U607" s="63">
        <f t="shared" si="1098"/>
        <v>0</v>
      </c>
      <c r="V607" s="63">
        <f t="shared" si="1098"/>
        <v>0</v>
      </c>
      <c r="W607" s="63">
        <f t="shared" si="1098"/>
        <v>0</v>
      </c>
      <c r="X607" s="63">
        <f t="shared" si="1098"/>
        <v>0</v>
      </c>
      <c r="AA607" s="3">
        <f t="shared" si="1099"/>
        <v>0</v>
      </c>
    </row>
    <row r="608" spans="1:27" x14ac:dyDescent="0.25">
      <c r="A608" s="8">
        <f t="shared" si="1101"/>
        <v>485</v>
      </c>
      <c r="B608" s="3" t="str">
        <f t="shared" si="1100"/>
        <v xml:space="preserve">    na</v>
      </c>
      <c r="C608" s="34" t="s">
        <v>373</v>
      </c>
      <c r="E608" s="69">
        <f>'Class Expense - Elec'!$O$129+'Class Expense - PRP'!$O$129</f>
        <v>0</v>
      </c>
      <c r="F608" s="69">
        <f t="shared" si="1097"/>
        <v>0</v>
      </c>
      <c r="G608" s="69">
        <f t="shared" si="1097"/>
        <v>0</v>
      </c>
      <c r="H608" s="69">
        <f t="shared" si="1097"/>
        <v>0</v>
      </c>
      <c r="I608" s="69">
        <f t="shared" si="1097"/>
        <v>0</v>
      </c>
      <c r="J608" s="69">
        <f t="shared" si="1097"/>
        <v>0</v>
      </c>
      <c r="K608" s="69">
        <f t="shared" si="1097"/>
        <v>0</v>
      </c>
      <c r="L608" s="69">
        <f t="shared" si="1097"/>
        <v>0</v>
      </c>
      <c r="M608" s="69">
        <f t="shared" si="1097"/>
        <v>0</v>
      </c>
      <c r="N608" s="69">
        <f t="shared" si="1097"/>
        <v>0</v>
      </c>
      <c r="O608" s="69">
        <f t="shared" si="1097"/>
        <v>0</v>
      </c>
      <c r="P608" s="69">
        <f t="shared" si="1098"/>
        <v>0</v>
      </c>
      <c r="Q608" s="69">
        <f t="shared" si="1098"/>
        <v>0</v>
      </c>
      <c r="R608" s="69">
        <f t="shared" si="1098"/>
        <v>0</v>
      </c>
      <c r="S608" s="69">
        <f t="shared" si="1098"/>
        <v>0</v>
      </c>
      <c r="T608" s="69">
        <f t="shared" si="1098"/>
        <v>0</v>
      </c>
      <c r="U608" s="69">
        <f t="shared" si="1098"/>
        <v>0</v>
      </c>
      <c r="V608" s="69">
        <f t="shared" si="1098"/>
        <v>0</v>
      </c>
      <c r="W608" s="69">
        <f t="shared" si="1098"/>
        <v>0</v>
      </c>
      <c r="X608" s="69">
        <f t="shared" si="1098"/>
        <v>0</v>
      </c>
      <c r="AA608" s="3">
        <f t="shared" si="1099"/>
        <v>0</v>
      </c>
    </row>
    <row r="609" spans="1:27" x14ac:dyDescent="0.25">
      <c r="A609" s="8">
        <f t="shared" si="1101"/>
        <v>486</v>
      </c>
      <c r="E609" s="63">
        <f>SUM(E600:E608)</f>
        <v>0</v>
      </c>
      <c r="F609" s="63">
        <f t="shared" ref="F609" si="1102">SUM(F600:F608)</f>
        <v>0</v>
      </c>
      <c r="G609" s="63">
        <f t="shared" ref="G609" si="1103">SUM(G600:G608)</f>
        <v>0</v>
      </c>
      <c r="H609" s="63">
        <f t="shared" ref="H609" si="1104">SUM(H600:H608)</f>
        <v>0</v>
      </c>
      <c r="I609" s="63">
        <f t="shared" ref="I609" si="1105">SUM(I600:I608)</f>
        <v>0</v>
      </c>
      <c r="J609" s="63">
        <f t="shared" ref="J609" si="1106">SUM(J600:J608)</f>
        <v>0</v>
      </c>
      <c r="K609" s="63">
        <f t="shared" ref="K609" si="1107">SUM(K600:K608)</f>
        <v>0</v>
      </c>
      <c r="L609" s="63">
        <f t="shared" ref="L609" si="1108">SUM(L600:L608)</f>
        <v>0</v>
      </c>
      <c r="M609" s="63">
        <f t="shared" ref="M609" si="1109">SUM(M600:M608)</f>
        <v>0</v>
      </c>
      <c r="N609" s="63">
        <f t="shared" ref="N609" si="1110">SUM(N600:N608)</f>
        <v>0</v>
      </c>
      <c r="O609" s="63">
        <f t="shared" ref="O609" si="1111">SUM(O600:O608)</f>
        <v>0</v>
      </c>
      <c r="P609" s="63">
        <f t="shared" ref="P609" si="1112">SUM(P600:P608)</f>
        <v>0</v>
      </c>
      <c r="Q609" s="63">
        <f t="shared" ref="Q609" si="1113">SUM(Q600:Q608)</f>
        <v>0</v>
      </c>
      <c r="R609" s="63">
        <f t="shared" ref="R609" si="1114">SUM(R600:R608)</f>
        <v>0</v>
      </c>
      <c r="S609" s="63">
        <f t="shared" ref="S609" si="1115">SUM(S600:S608)</f>
        <v>0</v>
      </c>
      <c r="T609" s="63">
        <f t="shared" ref="T609" si="1116">SUM(T600:T608)</f>
        <v>0</v>
      </c>
      <c r="U609" s="63">
        <f t="shared" ref="U609" si="1117">SUM(U600:U608)</f>
        <v>0</v>
      </c>
      <c r="V609" s="63">
        <f t="shared" ref="V609" si="1118">SUM(V600:V608)</f>
        <v>0</v>
      </c>
      <c r="W609" s="63">
        <f t="shared" ref="W609" si="1119">SUM(W600:W608)</f>
        <v>0</v>
      </c>
      <c r="X609" s="63">
        <f t="shared" ref="X609" si="1120">SUM(X600:X608)</f>
        <v>0</v>
      </c>
      <c r="AA609" s="3">
        <f t="shared" si="1099"/>
        <v>0</v>
      </c>
    </row>
    <row r="611" spans="1:27" x14ac:dyDescent="0.25">
      <c r="B611" s="3" t="s">
        <v>489</v>
      </c>
    </row>
    <row r="612" spans="1:27" x14ac:dyDescent="0.25">
      <c r="A612" s="8">
        <f>A609+1</f>
        <v>487</v>
      </c>
      <c r="B612" s="3" t="str">
        <f>B600</f>
        <v xml:space="preserve">    Consumer</v>
      </c>
      <c r="C612" s="34" t="s">
        <v>373</v>
      </c>
      <c r="E612" s="63">
        <f>'Class Expense - Elec'!$G$130+'Class Expense - PRP'!$G$130</f>
        <v>490064.88428632304</v>
      </c>
      <c r="F612" s="63">
        <f t="shared" ref="F612:O620" si="1121">IFERROR($E612*VLOOKUP($C612,ALLOCATORS,F$1,FALSE),0)</f>
        <v>374465.96896209131</v>
      </c>
      <c r="G612" s="63">
        <f t="shared" si="1121"/>
        <v>44994.353046895616</v>
      </c>
      <c r="H612" s="63">
        <f t="shared" si="1121"/>
        <v>68074.916802047548</v>
      </c>
      <c r="I612" s="63">
        <f t="shared" si="1121"/>
        <v>1029.5068794778906</v>
      </c>
      <c r="J612" s="63">
        <f t="shared" si="1121"/>
        <v>127.46275650678643</v>
      </c>
      <c r="K612" s="63">
        <f t="shared" si="1121"/>
        <v>68.633791965192685</v>
      </c>
      <c r="L612" s="63">
        <f t="shared" si="1121"/>
        <v>9.8048274235989563</v>
      </c>
      <c r="M612" s="63">
        <f t="shared" si="1121"/>
        <v>107.85310165958852</v>
      </c>
      <c r="N612" s="63">
        <f t="shared" si="1121"/>
        <v>9.8048274235989563</v>
      </c>
      <c r="O612" s="63">
        <f t="shared" si="1121"/>
        <v>107.85310165958852</v>
      </c>
      <c r="P612" s="63">
        <f t="shared" ref="P612:X620" si="1122">IFERROR($E612*VLOOKUP($C612,ALLOCATORS,P$1,FALSE),0)</f>
        <v>1068.7261891722862</v>
      </c>
      <c r="Q612" s="63">
        <f t="shared" si="1122"/>
        <v>0</v>
      </c>
      <c r="R612" s="63">
        <f t="shared" si="1122"/>
        <v>0</v>
      </c>
      <c r="S612" s="63">
        <f t="shared" si="1122"/>
        <v>0</v>
      </c>
      <c r="T612" s="63">
        <f t="shared" si="1122"/>
        <v>0</v>
      </c>
      <c r="U612" s="63">
        <f t="shared" si="1122"/>
        <v>0</v>
      </c>
      <c r="V612" s="63">
        <f t="shared" si="1122"/>
        <v>0</v>
      </c>
      <c r="W612" s="63">
        <f t="shared" si="1122"/>
        <v>0</v>
      </c>
      <c r="X612" s="63">
        <f t="shared" si="1122"/>
        <v>0</v>
      </c>
      <c r="AA612" s="3">
        <f t="shared" ref="AA612:AA621" si="1123">IF(ROUND(SUM(F612:X612)-E612,0)=0,0,1)</f>
        <v>0</v>
      </c>
    </row>
    <row r="613" spans="1:27" x14ac:dyDescent="0.25">
      <c r="A613" s="8">
        <f>+A612+1</f>
        <v>488</v>
      </c>
      <c r="B613" s="3" t="str">
        <f t="shared" ref="B613:B620" si="1124">B601</f>
        <v xml:space="preserve">    Demand</v>
      </c>
      <c r="C613" s="34" t="s">
        <v>525</v>
      </c>
      <c r="E613" s="63">
        <f>'Class Expense - Elec'!$H$130+'Class Expense - PRP'!$H$130</f>
        <v>2429063.6843269011</v>
      </c>
      <c r="F613" s="63">
        <f t="shared" si="1121"/>
        <v>480600.80909939366</v>
      </c>
      <c r="G613" s="63">
        <f t="shared" si="1121"/>
        <v>445766.16333726683</v>
      </c>
      <c r="H613" s="63">
        <f t="shared" si="1121"/>
        <v>312772.06264206901</v>
      </c>
      <c r="I613" s="63">
        <f t="shared" si="1121"/>
        <v>113354.08966142431</v>
      </c>
      <c r="J613" s="63">
        <f t="shared" si="1121"/>
        <v>239685.92565620804</v>
      </c>
      <c r="K613" s="63">
        <f t="shared" si="1121"/>
        <v>633668.08871499461</v>
      </c>
      <c r="L613" s="63">
        <f t="shared" si="1121"/>
        <v>48103.995501950507</v>
      </c>
      <c r="M613" s="63">
        <f t="shared" si="1121"/>
        <v>155112.5497135944</v>
      </c>
      <c r="N613" s="63">
        <f t="shared" si="1121"/>
        <v>0</v>
      </c>
      <c r="O613" s="63">
        <f t="shared" si="1121"/>
        <v>0</v>
      </c>
      <c r="P613" s="63">
        <f t="shared" si="1122"/>
        <v>0</v>
      </c>
      <c r="Q613" s="63">
        <f t="shared" si="1122"/>
        <v>0</v>
      </c>
      <c r="R613" s="63">
        <f t="shared" si="1122"/>
        <v>0</v>
      </c>
      <c r="S613" s="63">
        <f t="shared" si="1122"/>
        <v>0</v>
      </c>
      <c r="T613" s="63">
        <f t="shared" si="1122"/>
        <v>0</v>
      </c>
      <c r="U613" s="63">
        <f t="shared" si="1122"/>
        <v>0</v>
      </c>
      <c r="V613" s="63">
        <f t="shared" si="1122"/>
        <v>0</v>
      </c>
      <c r="W613" s="63">
        <f t="shared" si="1122"/>
        <v>0</v>
      </c>
      <c r="X613" s="63">
        <f t="shared" si="1122"/>
        <v>0</v>
      </c>
      <c r="AA613" s="3">
        <f t="shared" si="1123"/>
        <v>0</v>
      </c>
    </row>
    <row r="614" spans="1:27" x14ac:dyDescent="0.25">
      <c r="A614" s="8">
        <f t="shared" ref="A614:A621" si="1125">+A613+1</f>
        <v>489</v>
      </c>
      <c r="B614" s="3" t="str">
        <f t="shared" si="1124"/>
        <v xml:space="preserve">    Energy</v>
      </c>
      <c r="C614" s="34" t="s">
        <v>369</v>
      </c>
      <c r="E614" s="63">
        <f>'Class Expense - Elec'!$I$130+'Class Expense - PRP'!$I$130</f>
        <v>0</v>
      </c>
      <c r="F614" s="63">
        <f t="shared" si="1121"/>
        <v>0</v>
      </c>
      <c r="G614" s="63">
        <f t="shared" si="1121"/>
        <v>0</v>
      </c>
      <c r="H614" s="63">
        <f t="shared" si="1121"/>
        <v>0</v>
      </c>
      <c r="I614" s="63">
        <f t="shared" si="1121"/>
        <v>0</v>
      </c>
      <c r="J614" s="63">
        <f t="shared" si="1121"/>
        <v>0</v>
      </c>
      <c r="K614" s="63">
        <f t="shared" si="1121"/>
        <v>0</v>
      </c>
      <c r="L614" s="63">
        <f t="shared" si="1121"/>
        <v>0</v>
      </c>
      <c r="M614" s="63">
        <f t="shared" si="1121"/>
        <v>0</v>
      </c>
      <c r="N614" s="63">
        <f t="shared" si="1121"/>
        <v>0</v>
      </c>
      <c r="O614" s="63">
        <f t="shared" si="1121"/>
        <v>0</v>
      </c>
      <c r="P614" s="63">
        <f t="shared" si="1122"/>
        <v>0</v>
      </c>
      <c r="Q614" s="63">
        <f t="shared" si="1122"/>
        <v>0</v>
      </c>
      <c r="R614" s="63">
        <f t="shared" si="1122"/>
        <v>0</v>
      </c>
      <c r="S614" s="63">
        <f t="shared" si="1122"/>
        <v>0</v>
      </c>
      <c r="T614" s="63">
        <f t="shared" si="1122"/>
        <v>0</v>
      </c>
      <c r="U614" s="63">
        <f t="shared" si="1122"/>
        <v>0</v>
      </c>
      <c r="V614" s="63">
        <f t="shared" si="1122"/>
        <v>0</v>
      </c>
      <c r="W614" s="63">
        <f t="shared" si="1122"/>
        <v>0</v>
      </c>
      <c r="X614" s="63">
        <f t="shared" si="1122"/>
        <v>0</v>
      </c>
      <c r="AA614" s="3">
        <f t="shared" si="1123"/>
        <v>0</v>
      </c>
    </row>
    <row r="615" spans="1:27" x14ac:dyDescent="0.25">
      <c r="A615" s="8">
        <f t="shared" si="1125"/>
        <v>490</v>
      </c>
      <c r="B615" s="3" t="str">
        <f t="shared" si="1124"/>
        <v xml:space="preserve">    Revenue</v>
      </c>
      <c r="C615" s="34" t="s">
        <v>91</v>
      </c>
      <c r="E615" s="63">
        <f>'Class Expense - Elec'!$J$130+'Class Expense - PRP'!$J$130</f>
        <v>0</v>
      </c>
      <c r="F615" s="63">
        <f t="shared" si="1121"/>
        <v>0</v>
      </c>
      <c r="G615" s="63">
        <f t="shared" si="1121"/>
        <v>0</v>
      </c>
      <c r="H615" s="63">
        <f t="shared" si="1121"/>
        <v>0</v>
      </c>
      <c r="I615" s="63">
        <f t="shared" si="1121"/>
        <v>0</v>
      </c>
      <c r="J615" s="63">
        <f t="shared" si="1121"/>
        <v>0</v>
      </c>
      <c r="K615" s="63">
        <f t="shared" si="1121"/>
        <v>0</v>
      </c>
      <c r="L615" s="63">
        <f t="shared" si="1121"/>
        <v>0</v>
      </c>
      <c r="M615" s="63">
        <f t="shared" si="1121"/>
        <v>0</v>
      </c>
      <c r="N615" s="63">
        <f t="shared" si="1121"/>
        <v>0</v>
      </c>
      <c r="O615" s="63">
        <f t="shared" si="1121"/>
        <v>0</v>
      </c>
      <c r="P615" s="63">
        <f t="shared" si="1122"/>
        <v>0</v>
      </c>
      <c r="Q615" s="63">
        <f t="shared" si="1122"/>
        <v>0</v>
      </c>
      <c r="R615" s="63">
        <f t="shared" si="1122"/>
        <v>0</v>
      </c>
      <c r="S615" s="63">
        <f t="shared" si="1122"/>
        <v>0</v>
      </c>
      <c r="T615" s="63">
        <f t="shared" si="1122"/>
        <v>0</v>
      </c>
      <c r="U615" s="63">
        <f t="shared" si="1122"/>
        <v>0</v>
      </c>
      <c r="V615" s="63">
        <f t="shared" si="1122"/>
        <v>0</v>
      </c>
      <c r="W615" s="63">
        <f t="shared" si="1122"/>
        <v>0</v>
      </c>
      <c r="X615" s="63">
        <f t="shared" si="1122"/>
        <v>0</v>
      </c>
      <c r="AA615" s="3">
        <f t="shared" si="1123"/>
        <v>0</v>
      </c>
    </row>
    <row r="616" spans="1:27" x14ac:dyDescent="0.25">
      <c r="A616" s="8">
        <f t="shared" si="1125"/>
        <v>491</v>
      </c>
      <c r="B616" s="3" t="str">
        <f t="shared" si="1124"/>
        <v xml:space="preserve">    Lights</v>
      </c>
      <c r="C616" s="34" t="s">
        <v>577</v>
      </c>
      <c r="E616" s="63">
        <f>'Class Expense - Elec'!$K$130+'Class Expense - PRP'!$K$130</f>
        <v>26125.996866755548</v>
      </c>
      <c r="F616" s="63">
        <f t="shared" si="1121"/>
        <v>0</v>
      </c>
      <c r="G616" s="63">
        <f t="shared" si="1121"/>
        <v>0</v>
      </c>
      <c r="H616" s="63">
        <f t="shared" si="1121"/>
        <v>0</v>
      </c>
      <c r="I616" s="63">
        <f t="shared" si="1121"/>
        <v>0</v>
      </c>
      <c r="J616" s="63">
        <f t="shared" si="1121"/>
        <v>0</v>
      </c>
      <c r="K616" s="63">
        <f t="shared" si="1121"/>
        <v>0</v>
      </c>
      <c r="L616" s="63">
        <f t="shared" si="1121"/>
        <v>0</v>
      </c>
      <c r="M616" s="63">
        <f t="shared" si="1121"/>
        <v>0</v>
      </c>
      <c r="N616" s="63">
        <f t="shared" si="1121"/>
        <v>0</v>
      </c>
      <c r="O616" s="63">
        <f t="shared" si="1121"/>
        <v>0</v>
      </c>
      <c r="P616" s="63">
        <f t="shared" si="1122"/>
        <v>26125.996866755548</v>
      </c>
      <c r="Q616" s="63">
        <f t="shared" si="1122"/>
        <v>0</v>
      </c>
      <c r="R616" s="63">
        <f t="shared" si="1122"/>
        <v>0</v>
      </c>
      <c r="S616" s="63">
        <f t="shared" si="1122"/>
        <v>0</v>
      </c>
      <c r="T616" s="63">
        <f t="shared" si="1122"/>
        <v>0</v>
      </c>
      <c r="U616" s="63">
        <f t="shared" si="1122"/>
        <v>0</v>
      </c>
      <c r="V616" s="63">
        <f t="shared" si="1122"/>
        <v>0</v>
      </c>
      <c r="W616" s="63">
        <f t="shared" si="1122"/>
        <v>0</v>
      </c>
      <c r="X616" s="63">
        <f t="shared" si="1122"/>
        <v>0</v>
      </c>
      <c r="AA616" s="3">
        <f t="shared" si="1123"/>
        <v>0</v>
      </c>
    </row>
    <row r="617" spans="1:27" x14ac:dyDescent="0.25">
      <c r="A617" s="8">
        <f t="shared" si="1125"/>
        <v>492</v>
      </c>
      <c r="B617" s="3" t="str">
        <f t="shared" si="1124"/>
        <v xml:space="preserve">    na</v>
      </c>
      <c r="C617" s="34" t="s">
        <v>373</v>
      </c>
      <c r="E617" s="63">
        <f>'Class Expense - Elec'!$L$130+'Class Expense - PRP'!$L$130</f>
        <v>0</v>
      </c>
      <c r="F617" s="63">
        <f t="shared" si="1121"/>
        <v>0</v>
      </c>
      <c r="G617" s="63">
        <f t="shared" si="1121"/>
        <v>0</v>
      </c>
      <c r="H617" s="63">
        <f t="shared" si="1121"/>
        <v>0</v>
      </c>
      <c r="I617" s="63">
        <f t="shared" si="1121"/>
        <v>0</v>
      </c>
      <c r="J617" s="63">
        <f t="shared" si="1121"/>
        <v>0</v>
      </c>
      <c r="K617" s="63">
        <f t="shared" si="1121"/>
        <v>0</v>
      </c>
      <c r="L617" s="63">
        <f t="shared" si="1121"/>
        <v>0</v>
      </c>
      <c r="M617" s="63">
        <f t="shared" si="1121"/>
        <v>0</v>
      </c>
      <c r="N617" s="63">
        <f t="shared" si="1121"/>
        <v>0</v>
      </c>
      <c r="O617" s="63">
        <f t="shared" si="1121"/>
        <v>0</v>
      </c>
      <c r="P617" s="63">
        <f t="shared" si="1122"/>
        <v>0</v>
      </c>
      <c r="Q617" s="63">
        <f t="shared" si="1122"/>
        <v>0</v>
      </c>
      <c r="R617" s="63">
        <f t="shared" si="1122"/>
        <v>0</v>
      </c>
      <c r="S617" s="63">
        <f t="shared" si="1122"/>
        <v>0</v>
      </c>
      <c r="T617" s="63">
        <f t="shared" si="1122"/>
        <v>0</v>
      </c>
      <c r="U617" s="63">
        <f t="shared" si="1122"/>
        <v>0</v>
      </c>
      <c r="V617" s="63">
        <f t="shared" si="1122"/>
        <v>0</v>
      </c>
      <c r="W617" s="63">
        <f t="shared" si="1122"/>
        <v>0</v>
      </c>
      <c r="X617" s="63">
        <f t="shared" si="1122"/>
        <v>0</v>
      </c>
      <c r="AA617" s="3">
        <f t="shared" si="1123"/>
        <v>0</v>
      </c>
    </row>
    <row r="618" spans="1:27" x14ac:dyDescent="0.25">
      <c r="A618" s="8">
        <f t="shared" si="1125"/>
        <v>493</v>
      </c>
      <c r="B618" s="3" t="str">
        <f t="shared" si="1124"/>
        <v xml:space="preserve">    na</v>
      </c>
      <c r="C618" s="34" t="s">
        <v>373</v>
      </c>
      <c r="E618" s="63">
        <f>'Class Expense - Elec'!$M$130+'Class Expense - PRP'!$M$130</f>
        <v>0</v>
      </c>
      <c r="F618" s="63">
        <f t="shared" si="1121"/>
        <v>0</v>
      </c>
      <c r="G618" s="63">
        <f t="shared" si="1121"/>
        <v>0</v>
      </c>
      <c r="H618" s="63">
        <f t="shared" si="1121"/>
        <v>0</v>
      </c>
      <c r="I618" s="63">
        <f t="shared" si="1121"/>
        <v>0</v>
      </c>
      <c r="J618" s="63">
        <f t="shared" si="1121"/>
        <v>0</v>
      </c>
      <c r="K618" s="63">
        <f t="shared" si="1121"/>
        <v>0</v>
      </c>
      <c r="L618" s="63">
        <f t="shared" si="1121"/>
        <v>0</v>
      </c>
      <c r="M618" s="63">
        <f t="shared" si="1121"/>
        <v>0</v>
      </c>
      <c r="N618" s="63">
        <f t="shared" si="1121"/>
        <v>0</v>
      </c>
      <c r="O618" s="63">
        <f t="shared" si="1121"/>
        <v>0</v>
      </c>
      <c r="P618" s="63">
        <f t="shared" si="1122"/>
        <v>0</v>
      </c>
      <c r="Q618" s="63">
        <f t="shared" si="1122"/>
        <v>0</v>
      </c>
      <c r="R618" s="63">
        <f t="shared" si="1122"/>
        <v>0</v>
      </c>
      <c r="S618" s="63">
        <f t="shared" si="1122"/>
        <v>0</v>
      </c>
      <c r="T618" s="63">
        <f t="shared" si="1122"/>
        <v>0</v>
      </c>
      <c r="U618" s="63">
        <f t="shared" si="1122"/>
        <v>0</v>
      </c>
      <c r="V618" s="63">
        <f t="shared" si="1122"/>
        <v>0</v>
      </c>
      <c r="W618" s="63">
        <f t="shared" si="1122"/>
        <v>0</v>
      </c>
      <c r="X618" s="63">
        <f t="shared" si="1122"/>
        <v>0</v>
      </c>
      <c r="AA618" s="3">
        <f t="shared" si="1123"/>
        <v>0</v>
      </c>
    </row>
    <row r="619" spans="1:27" x14ac:dyDescent="0.25">
      <c r="A619" s="8">
        <f t="shared" si="1125"/>
        <v>494</v>
      </c>
      <c r="B619" s="3" t="str">
        <f t="shared" si="1124"/>
        <v xml:space="preserve">    na</v>
      </c>
      <c r="C619" s="34" t="s">
        <v>373</v>
      </c>
      <c r="E619" s="63">
        <f>'Class Expense - Elec'!$N$130+'Class Expense - PRP'!$N$130</f>
        <v>0</v>
      </c>
      <c r="F619" s="63">
        <f t="shared" si="1121"/>
        <v>0</v>
      </c>
      <c r="G619" s="63">
        <f t="shared" si="1121"/>
        <v>0</v>
      </c>
      <c r="H619" s="63">
        <f t="shared" si="1121"/>
        <v>0</v>
      </c>
      <c r="I619" s="63">
        <f t="shared" si="1121"/>
        <v>0</v>
      </c>
      <c r="J619" s="63">
        <f t="shared" si="1121"/>
        <v>0</v>
      </c>
      <c r="K619" s="63">
        <f t="shared" si="1121"/>
        <v>0</v>
      </c>
      <c r="L619" s="63">
        <f t="shared" si="1121"/>
        <v>0</v>
      </c>
      <c r="M619" s="63">
        <f t="shared" si="1121"/>
        <v>0</v>
      </c>
      <c r="N619" s="63">
        <f t="shared" si="1121"/>
        <v>0</v>
      </c>
      <c r="O619" s="63">
        <f t="shared" si="1121"/>
        <v>0</v>
      </c>
      <c r="P619" s="63">
        <f t="shared" si="1122"/>
        <v>0</v>
      </c>
      <c r="Q619" s="63">
        <f t="shared" si="1122"/>
        <v>0</v>
      </c>
      <c r="R619" s="63">
        <f t="shared" si="1122"/>
        <v>0</v>
      </c>
      <c r="S619" s="63">
        <f t="shared" si="1122"/>
        <v>0</v>
      </c>
      <c r="T619" s="63">
        <f t="shared" si="1122"/>
        <v>0</v>
      </c>
      <c r="U619" s="63">
        <f t="shared" si="1122"/>
        <v>0</v>
      </c>
      <c r="V619" s="63">
        <f t="shared" si="1122"/>
        <v>0</v>
      </c>
      <c r="W619" s="63">
        <f t="shared" si="1122"/>
        <v>0</v>
      </c>
      <c r="X619" s="63">
        <f t="shared" si="1122"/>
        <v>0</v>
      </c>
      <c r="AA619" s="3">
        <f t="shared" si="1123"/>
        <v>0</v>
      </c>
    </row>
    <row r="620" spans="1:27" x14ac:dyDescent="0.25">
      <c r="A620" s="8">
        <f t="shared" si="1125"/>
        <v>495</v>
      </c>
      <c r="B620" s="3" t="str">
        <f t="shared" si="1124"/>
        <v xml:space="preserve">    na</v>
      </c>
      <c r="C620" s="34" t="s">
        <v>373</v>
      </c>
      <c r="E620" s="69">
        <f>'Class Expense - Elec'!$O$130+'Class Expense - PRP'!$O$130</f>
        <v>0</v>
      </c>
      <c r="F620" s="69">
        <f t="shared" si="1121"/>
        <v>0</v>
      </c>
      <c r="G620" s="69">
        <f t="shared" si="1121"/>
        <v>0</v>
      </c>
      <c r="H620" s="69">
        <f t="shared" si="1121"/>
        <v>0</v>
      </c>
      <c r="I620" s="69">
        <f t="shared" si="1121"/>
        <v>0</v>
      </c>
      <c r="J620" s="69">
        <f t="shared" si="1121"/>
        <v>0</v>
      </c>
      <c r="K620" s="69">
        <f t="shared" si="1121"/>
        <v>0</v>
      </c>
      <c r="L620" s="69">
        <f t="shared" si="1121"/>
        <v>0</v>
      </c>
      <c r="M620" s="69">
        <f t="shared" si="1121"/>
        <v>0</v>
      </c>
      <c r="N620" s="69">
        <f t="shared" si="1121"/>
        <v>0</v>
      </c>
      <c r="O620" s="69">
        <f t="shared" si="1121"/>
        <v>0</v>
      </c>
      <c r="P620" s="69">
        <f t="shared" si="1122"/>
        <v>0</v>
      </c>
      <c r="Q620" s="69">
        <f t="shared" si="1122"/>
        <v>0</v>
      </c>
      <c r="R620" s="69">
        <f t="shared" si="1122"/>
        <v>0</v>
      </c>
      <c r="S620" s="69">
        <f t="shared" si="1122"/>
        <v>0</v>
      </c>
      <c r="T620" s="69">
        <f t="shared" si="1122"/>
        <v>0</v>
      </c>
      <c r="U620" s="69">
        <f t="shared" si="1122"/>
        <v>0</v>
      </c>
      <c r="V620" s="69">
        <f t="shared" si="1122"/>
        <v>0</v>
      </c>
      <c r="W620" s="69">
        <f t="shared" si="1122"/>
        <v>0</v>
      </c>
      <c r="X620" s="69">
        <f t="shared" si="1122"/>
        <v>0</v>
      </c>
      <c r="AA620" s="3">
        <f t="shared" si="1123"/>
        <v>0</v>
      </c>
    </row>
    <row r="621" spans="1:27" x14ac:dyDescent="0.25">
      <c r="A621" s="8">
        <f t="shared" si="1125"/>
        <v>496</v>
      </c>
      <c r="E621" s="63">
        <f>SUM(E612:E620)</f>
        <v>2945254.5654799799</v>
      </c>
      <c r="F621" s="63">
        <f t="shared" ref="F621" si="1126">SUM(F612:F620)</f>
        <v>855066.77806148492</v>
      </c>
      <c r="G621" s="63">
        <f t="shared" ref="G621" si="1127">SUM(G612:G620)</f>
        <v>490760.51638416247</v>
      </c>
      <c r="H621" s="63">
        <f t="shared" ref="H621" si="1128">SUM(H612:H620)</f>
        <v>380846.97944411659</v>
      </c>
      <c r="I621" s="63">
        <f t="shared" ref="I621" si="1129">SUM(I612:I620)</f>
        <v>114383.5965409022</v>
      </c>
      <c r="J621" s="63">
        <f t="shared" ref="J621" si="1130">SUM(J612:J620)</f>
        <v>239813.38841271482</v>
      </c>
      <c r="K621" s="63">
        <f t="shared" ref="K621" si="1131">SUM(K612:K620)</f>
        <v>633736.72250695981</v>
      </c>
      <c r="L621" s="63">
        <f t="shared" ref="L621" si="1132">SUM(L612:L620)</f>
        <v>48113.800329374106</v>
      </c>
      <c r="M621" s="63">
        <f t="shared" ref="M621" si="1133">SUM(M612:M620)</f>
        <v>155220.402815254</v>
      </c>
      <c r="N621" s="63">
        <f t="shared" ref="N621" si="1134">SUM(N612:N620)</f>
        <v>9.8048274235989563</v>
      </c>
      <c r="O621" s="63">
        <f t="shared" ref="O621" si="1135">SUM(O612:O620)</f>
        <v>107.85310165958852</v>
      </c>
      <c r="P621" s="63">
        <f t="shared" ref="P621" si="1136">SUM(P612:P620)</f>
        <v>27194.723055927832</v>
      </c>
      <c r="Q621" s="63">
        <f t="shared" ref="Q621" si="1137">SUM(Q612:Q620)</f>
        <v>0</v>
      </c>
      <c r="R621" s="63">
        <f t="shared" ref="R621" si="1138">SUM(R612:R620)</f>
        <v>0</v>
      </c>
      <c r="S621" s="63">
        <f t="shared" ref="S621" si="1139">SUM(S612:S620)</f>
        <v>0</v>
      </c>
      <c r="T621" s="63">
        <f t="shared" ref="T621" si="1140">SUM(T612:T620)</f>
        <v>0</v>
      </c>
      <c r="U621" s="63">
        <f t="shared" ref="U621" si="1141">SUM(U612:U620)</f>
        <v>0</v>
      </c>
      <c r="V621" s="63">
        <f t="shared" ref="V621" si="1142">SUM(V612:V620)</f>
        <v>0</v>
      </c>
      <c r="W621" s="63">
        <f t="shared" ref="W621" si="1143">SUM(W612:W620)</f>
        <v>0</v>
      </c>
      <c r="X621" s="63">
        <f t="shared" ref="X621" si="1144">SUM(X612:X620)</f>
        <v>0</v>
      </c>
      <c r="AA621" s="3">
        <f t="shared" si="1123"/>
        <v>0</v>
      </c>
    </row>
    <row r="623" spans="1:27" x14ac:dyDescent="0.25">
      <c r="B623" s="3" t="s">
        <v>490</v>
      </c>
    </row>
    <row r="624" spans="1:27" x14ac:dyDescent="0.25">
      <c r="A624" s="8">
        <f>A621+1</f>
        <v>497</v>
      </c>
      <c r="B624" s="3" t="str">
        <f>B612</f>
        <v xml:space="preserve">    Consumer</v>
      </c>
      <c r="C624" s="34" t="s">
        <v>373</v>
      </c>
      <c r="E624" s="63">
        <f>'Class Expense - Elec'!$G$131+'Class Expense - PRP'!$G$131</f>
        <v>-1054157.278818304</v>
      </c>
      <c r="F624" s="63">
        <f t="shared" ref="F624:O632" si="1145">IFERROR($E624*VLOOKUP($C624,ALLOCATORS,F$1,FALSE),0)</f>
        <v>-805497.47494355286</v>
      </c>
      <c r="G624" s="63">
        <f t="shared" si="1145"/>
        <v>-96785.397793149474</v>
      </c>
      <c r="H624" s="63">
        <f t="shared" si="1145"/>
        <v>-146432.99561513113</v>
      </c>
      <c r="I624" s="63">
        <f t="shared" si="1145"/>
        <v>-2214.5275154239912</v>
      </c>
      <c r="J624" s="63">
        <f t="shared" si="1145"/>
        <v>-274.17959714773224</v>
      </c>
      <c r="K624" s="63">
        <f t="shared" si="1145"/>
        <v>-147.6351676949327</v>
      </c>
      <c r="L624" s="63">
        <f t="shared" si="1145"/>
        <v>-21.090738242133249</v>
      </c>
      <c r="M624" s="63">
        <f t="shared" si="1145"/>
        <v>-231.9981206634657</v>
      </c>
      <c r="N624" s="63">
        <f t="shared" si="1145"/>
        <v>-21.090738242133249</v>
      </c>
      <c r="O624" s="63">
        <f t="shared" si="1145"/>
        <v>-231.9981206634657</v>
      </c>
      <c r="P624" s="63">
        <f t="shared" ref="P624:X632" si="1146">IFERROR($E624*VLOOKUP($C624,ALLOCATORS,P$1,FALSE),0)</f>
        <v>-2298.8904683925239</v>
      </c>
      <c r="Q624" s="63">
        <f t="shared" si="1146"/>
        <v>0</v>
      </c>
      <c r="R624" s="63">
        <f t="shared" si="1146"/>
        <v>0</v>
      </c>
      <c r="S624" s="63">
        <f t="shared" si="1146"/>
        <v>0</v>
      </c>
      <c r="T624" s="63">
        <f t="shared" si="1146"/>
        <v>0</v>
      </c>
      <c r="U624" s="63">
        <f t="shared" si="1146"/>
        <v>0</v>
      </c>
      <c r="V624" s="63">
        <f t="shared" si="1146"/>
        <v>0</v>
      </c>
      <c r="W624" s="63">
        <f t="shared" si="1146"/>
        <v>0</v>
      </c>
      <c r="X624" s="63">
        <f t="shared" si="1146"/>
        <v>0</v>
      </c>
      <c r="AA624" s="3">
        <f t="shared" ref="AA624:AA633" si="1147">IF(ROUND(SUM(F624:X624)-E624,0)=0,0,1)</f>
        <v>0</v>
      </c>
    </row>
    <row r="625" spans="1:27" x14ac:dyDescent="0.25">
      <c r="A625" s="8">
        <f>+A624+1</f>
        <v>498</v>
      </c>
      <c r="B625" s="3" t="str">
        <f t="shared" ref="B625:B632" si="1148">B613</f>
        <v xml:space="preserve">    Demand</v>
      </c>
      <c r="C625" s="34" t="s">
        <v>525</v>
      </c>
      <c r="E625" s="63">
        <f>'Class Expense - Elec'!$H$131+'Class Expense - PRP'!$H$131</f>
        <v>-5225053.3463041522</v>
      </c>
      <c r="F625" s="63">
        <f t="shared" si="1145"/>
        <v>-1033799.5179064723</v>
      </c>
      <c r="G625" s="63">
        <f t="shared" si="1145"/>
        <v>-958868.22500496218</v>
      </c>
      <c r="H625" s="63">
        <f t="shared" si="1145"/>
        <v>-672790.39371553122</v>
      </c>
      <c r="I625" s="63">
        <f t="shared" si="1145"/>
        <v>-243831.05693122593</v>
      </c>
      <c r="J625" s="63">
        <f t="shared" si="1145"/>
        <v>-515577.98010512558</v>
      </c>
      <c r="K625" s="63">
        <f t="shared" si="1145"/>
        <v>-1363055.892173494</v>
      </c>
      <c r="L625" s="63">
        <f t="shared" si="1145"/>
        <v>-103474.41456139297</v>
      </c>
      <c r="M625" s="63">
        <f t="shared" si="1145"/>
        <v>-333655.86590594845</v>
      </c>
      <c r="N625" s="63">
        <f t="shared" si="1145"/>
        <v>0</v>
      </c>
      <c r="O625" s="63">
        <f t="shared" si="1145"/>
        <v>0</v>
      </c>
      <c r="P625" s="63">
        <f t="shared" si="1146"/>
        <v>0</v>
      </c>
      <c r="Q625" s="63">
        <f t="shared" si="1146"/>
        <v>0</v>
      </c>
      <c r="R625" s="63">
        <f t="shared" si="1146"/>
        <v>0</v>
      </c>
      <c r="S625" s="63">
        <f t="shared" si="1146"/>
        <v>0</v>
      </c>
      <c r="T625" s="63">
        <f t="shared" si="1146"/>
        <v>0</v>
      </c>
      <c r="U625" s="63">
        <f t="shared" si="1146"/>
        <v>0</v>
      </c>
      <c r="V625" s="63">
        <f t="shared" si="1146"/>
        <v>0</v>
      </c>
      <c r="W625" s="63">
        <f t="shared" si="1146"/>
        <v>0</v>
      </c>
      <c r="X625" s="63">
        <f t="shared" si="1146"/>
        <v>0</v>
      </c>
      <c r="AA625" s="3">
        <f t="shared" si="1147"/>
        <v>0</v>
      </c>
    </row>
    <row r="626" spans="1:27" x14ac:dyDescent="0.25">
      <c r="A626" s="8">
        <f t="shared" ref="A626:A633" si="1149">+A625+1</f>
        <v>499</v>
      </c>
      <c r="B626" s="3" t="str">
        <f t="shared" si="1148"/>
        <v xml:space="preserve">    Energy</v>
      </c>
      <c r="C626" s="34" t="s">
        <v>369</v>
      </c>
      <c r="E626" s="63">
        <f>'Class Expense - Elec'!$I$131+'Class Expense - PRP'!$I$131</f>
        <v>0</v>
      </c>
      <c r="F626" s="63">
        <f t="shared" si="1145"/>
        <v>0</v>
      </c>
      <c r="G626" s="63">
        <f t="shared" si="1145"/>
        <v>0</v>
      </c>
      <c r="H626" s="63">
        <f t="shared" si="1145"/>
        <v>0</v>
      </c>
      <c r="I626" s="63">
        <f t="shared" si="1145"/>
        <v>0</v>
      </c>
      <c r="J626" s="63">
        <f t="shared" si="1145"/>
        <v>0</v>
      </c>
      <c r="K626" s="63">
        <f t="shared" si="1145"/>
        <v>0</v>
      </c>
      <c r="L626" s="63">
        <f t="shared" si="1145"/>
        <v>0</v>
      </c>
      <c r="M626" s="63">
        <f t="shared" si="1145"/>
        <v>0</v>
      </c>
      <c r="N626" s="63">
        <f t="shared" si="1145"/>
        <v>0</v>
      </c>
      <c r="O626" s="63">
        <f t="shared" si="1145"/>
        <v>0</v>
      </c>
      <c r="P626" s="63">
        <f t="shared" si="1146"/>
        <v>0</v>
      </c>
      <c r="Q626" s="63">
        <f t="shared" si="1146"/>
        <v>0</v>
      </c>
      <c r="R626" s="63">
        <f t="shared" si="1146"/>
        <v>0</v>
      </c>
      <c r="S626" s="63">
        <f t="shared" si="1146"/>
        <v>0</v>
      </c>
      <c r="T626" s="63">
        <f t="shared" si="1146"/>
        <v>0</v>
      </c>
      <c r="U626" s="63">
        <f t="shared" si="1146"/>
        <v>0</v>
      </c>
      <c r="V626" s="63">
        <f t="shared" si="1146"/>
        <v>0</v>
      </c>
      <c r="W626" s="63">
        <f t="shared" si="1146"/>
        <v>0</v>
      </c>
      <c r="X626" s="63">
        <f t="shared" si="1146"/>
        <v>0</v>
      </c>
      <c r="AA626" s="3">
        <f t="shared" si="1147"/>
        <v>0</v>
      </c>
    </row>
    <row r="627" spans="1:27" x14ac:dyDescent="0.25">
      <c r="A627" s="8">
        <f t="shared" si="1149"/>
        <v>500</v>
      </c>
      <c r="B627" s="3" t="str">
        <f t="shared" si="1148"/>
        <v xml:space="preserve">    Revenue</v>
      </c>
      <c r="C627" s="34" t="s">
        <v>91</v>
      </c>
      <c r="E627" s="63">
        <f>'Class Expense - Elec'!$J$131+'Class Expense - PRP'!$J$131</f>
        <v>0</v>
      </c>
      <c r="F627" s="63">
        <f t="shared" si="1145"/>
        <v>0</v>
      </c>
      <c r="G627" s="63">
        <f t="shared" si="1145"/>
        <v>0</v>
      </c>
      <c r="H627" s="63">
        <f t="shared" si="1145"/>
        <v>0</v>
      </c>
      <c r="I627" s="63">
        <f t="shared" si="1145"/>
        <v>0</v>
      </c>
      <c r="J627" s="63">
        <f t="shared" si="1145"/>
        <v>0</v>
      </c>
      <c r="K627" s="63">
        <f t="shared" si="1145"/>
        <v>0</v>
      </c>
      <c r="L627" s="63">
        <f t="shared" si="1145"/>
        <v>0</v>
      </c>
      <c r="M627" s="63">
        <f t="shared" si="1145"/>
        <v>0</v>
      </c>
      <c r="N627" s="63">
        <f t="shared" si="1145"/>
        <v>0</v>
      </c>
      <c r="O627" s="63">
        <f t="shared" si="1145"/>
        <v>0</v>
      </c>
      <c r="P627" s="63">
        <f t="shared" si="1146"/>
        <v>0</v>
      </c>
      <c r="Q627" s="63">
        <f t="shared" si="1146"/>
        <v>0</v>
      </c>
      <c r="R627" s="63">
        <f t="shared" si="1146"/>
        <v>0</v>
      </c>
      <c r="S627" s="63">
        <f t="shared" si="1146"/>
        <v>0</v>
      </c>
      <c r="T627" s="63">
        <f t="shared" si="1146"/>
        <v>0</v>
      </c>
      <c r="U627" s="63">
        <f t="shared" si="1146"/>
        <v>0</v>
      </c>
      <c r="V627" s="63">
        <f t="shared" si="1146"/>
        <v>0</v>
      </c>
      <c r="W627" s="63">
        <f t="shared" si="1146"/>
        <v>0</v>
      </c>
      <c r="X627" s="63">
        <f t="shared" si="1146"/>
        <v>0</v>
      </c>
      <c r="AA627" s="3">
        <f t="shared" si="1147"/>
        <v>0</v>
      </c>
    </row>
    <row r="628" spans="1:27" x14ac:dyDescent="0.25">
      <c r="A628" s="8">
        <f t="shared" si="1149"/>
        <v>501</v>
      </c>
      <c r="B628" s="3" t="str">
        <f t="shared" si="1148"/>
        <v xml:space="preserve">    Lights</v>
      </c>
      <c r="C628" s="34" t="s">
        <v>577</v>
      </c>
      <c r="E628" s="63">
        <f>'Class Expense - Elec'!$K$131+'Class Expense - PRP'!$K$131</f>
        <v>-56198.496661482146</v>
      </c>
      <c r="F628" s="63">
        <f t="shared" si="1145"/>
        <v>0</v>
      </c>
      <c r="G628" s="63">
        <f t="shared" si="1145"/>
        <v>0</v>
      </c>
      <c r="H628" s="63">
        <f t="shared" si="1145"/>
        <v>0</v>
      </c>
      <c r="I628" s="63">
        <f t="shared" si="1145"/>
        <v>0</v>
      </c>
      <c r="J628" s="63">
        <f t="shared" si="1145"/>
        <v>0</v>
      </c>
      <c r="K628" s="63">
        <f t="shared" si="1145"/>
        <v>0</v>
      </c>
      <c r="L628" s="63">
        <f t="shared" si="1145"/>
        <v>0</v>
      </c>
      <c r="M628" s="63">
        <f t="shared" si="1145"/>
        <v>0</v>
      </c>
      <c r="N628" s="63">
        <f t="shared" si="1145"/>
        <v>0</v>
      </c>
      <c r="O628" s="63">
        <f t="shared" si="1145"/>
        <v>0</v>
      </c>
      <c r="P628" s="63">
        <f t="shared" si="1146"/>
        <v>-56198.496661482146</v>
      </c>
      <c r="Q628" s="63">
        <f t="shared" si="1146"/>
        <v>0</v>
      </c>
      <c r="R628" s="63">
        <f t="shared" si="1146"/>
        <v>0</v>
      </c>
      <c r="S628" s="63">
        <f t="shared" si="1146"/>
        <v>0</v>
      </c>
      <c r="T628" s="63">
        <f t="shared" si="1146"/>
        <v>0</v>
      </c>
      <c r="U628" s="63">
        <f t="shared" si="1146"/>
        <v>0</v>
      </c>
      <c r="V628" s="63">
        <f t="shared" si="1146"/>
        <v>0</v>
      </c>
      <c r="W628" s="63">
        <f t="shared" si="1146"/>
        <v>0</v>
      </c>
      <c r="X628" s="63">
        <f t="shared" si="1146"/>
        <v>0</v>
      </c>
      <c r="AA628" s="3">
        <f t="shared" si="1147"/>
        <v>0</v>
      </c>
    </row>
    <row r="629" spans="1:27" x14ac:dyDescent="0.25">
      <c r="A629" s="8">
        <f t="shared" si="1149"/>
        <v>502</v>
      </c>
      <c r="B629" s="3" t="str">
        <f t="shared" si="1148"/>
        <v xml:space="preserve">    na</v>
      </c>
      <c r="C629" s="34" t="s">
        <v>373</v>
      </c>
      <c r="E629" s="63">
        <f>'Class Expense - Elec'!$L$131+'Class Expense - PRP'!$L$131</f>
        <v>0</v>
      </c>
      <c r="F629" s="63">
        <f t="shared" si="1145"/>
        <v>0</v>
      </c>
      <c r="G629" s="63">
        <f t="shared" si="1145"/>
        <v>0</v>
      </c>
      <c r="H629" s="63">
        <f t="shared" si="1145"/>
        <v>0</v>
      </c>
      <c r="I629" s="63">
        <f t="shared" si="1145"/>
        <v>0</v>
      </c>
      <c r="J629" s="63">
        <f t="shared" si="1145"/>
        <v>0</v>
      </c>
      <c r="K629" s="63">
        <f t="shared" si="1145"/>
        <v>0</v>
      </c>
      <c r="L629" s="63">
        <f t="shared" si="1145"/>
        <v>0</v>
      </c>
      <c r="M629" s="63">
        <f t="shared" si="1145"/>
        <v>0</v>
      </c>
      <c r="N629" s="63">
        <f t="shared" si="1145"/>
        <v>0</v>
      </c>
      <c r="O629" s="63">
        <f t="shared" si="1145"/>
        <v>0</v>
      </c>
      <c r="P629" s="63">
        <f t="shared" si="1146"/>
        <v>0</v>
      </c>
      <c r="Q629" s="63">
        <f t="shared" si="1146"/>
        <v>0</v>
      </c>
      <c r="R629" s="63">
        <f t="shared" si="1146"/>
        <v>0</v>
      </c>
      <c r="S629" s="63">
        <f t="shared" si="1146"/>
        <v>0</v>
      </c>
      <c r="T629" s="63">
        <f t="shared" si="1146"/>
        <v>0</v>
      </c>
      <c r="U629" s="63">
        <f t="shared" si="1146"/>
        <v>0</v>
      </c>
      <c r="V629" s="63">
        <f t="shared" si="1146"/>
        <v>0</v>
      </c>
      <c r="W629" s="63">
        <f t="shared" si="1146"/>
        <v>0</v>
      </c>
      <c r="X629" s="63">
        <f t="shared" si="1146"/>
        <v>0</v>
      </c>
      <c r="AA629" s="3">
        <f t="shared" si="1147"/>
        <v>0</v>
      </c>
    </row>
    <row r="630" spans="1:27" x14ac:dyDescent="0.25">
      <c r="A630" s="8">
        <f t="shared" si="1149"/>
        <v>503</v>
      </c>
      <c r="B630" s="3" t="str">
        <f t="shared" si="1148"/>
        <v xml:space="preserve">    na</v>
      </c>
      <c r="C630" s="34" t="s">
        <v>373</v>
      </c>
      <c r="E630" s="63">
        <f>'Class Expense - Elec'!$M$131+'Class Expense - PRP'!$M$131</f>
        <v>0</v>
      </c>
      <c r="F630" s="63">
        <f t="shared" si="1145"/>
        <v>0</v>
      </c>
      <c r="G630" s="63">
        <f t="shared" si="1145"/>
        <v>0</v>
      </c>
      <c r="H630" s="63">
        <f t="shared" si="1145"/>
        <v>0</v>
      </c>
      <c r="I630" s="63">
        <f t="shared" si="1145"/>
        <v>0</v>
      </c>
      <c r="J630" s="63">
        <f t="shared" si="1145"/>
        <v>0</v>
      </c>
      <c r="K630" s="63">
        <f t="shared" si="1145"/>
        <v>0</v>
      </c>
      <c r="L630" s="63">
        <f t="shared" si="1145"/>
        <v>0</v>
      </c>
      <c r="M630" s="63">
        <f t="shared" si="1145"/>
        <v>0</v>
      </c>
      <c r="N630" s="63">
        <f t="shared" si="1145"/>
        <v>0</v>
      </c>
      <c r="O630" s="63">
        <f t="shared" si="1145"/>
        <v>0</v>
      </c>
      <c r="P630" s="63">
        <f t="shared" si="1146"/>
        <v>0</v>
      </c>
      <c r="Q630" s="63">
        <f t="shared" si="1146"/>
        <v>0</v>
      </c>
      <c r="R630" s="63">
        <f t="shared" si="1146"/>
        <v>0</v>
      </c>
      <c r="S630" s="63">
        <f t="shared" si="1146"/>
        <v>0</v>
      </c>
      <c r="T630" s="63">
        <f t="shared" si="1146"/>
        <v>0</v>
      </c>
      <c r="U630" s="63">
        <f t="shared" si="1146"/>
        <v>0</v>
      </c>
      <c r="V630" s="63">
        <f t="shared" si="1146"/>
        <v>0</v>
      </c>
      <c r="W630" s="63">
        <f t="shared" si="1146"/>
        <v>0</v>
      </c>
      <c r="X630" s="63">
        <f t="shared" si="1146"/>
        <v>0</v>
      </c>
      <c r="AA630" s="3">
        <f t="shared" si="1147"/>
        <v>0</v>
      </c>
    </row>
    <row r="631" spans="1:27" x14ac:dyDescent="0.25">
      <c r="A631" s="8">
        <f t="shared" si="1149"/>
        <v>504</v>
      </c>
      <c r="B631" s="3" t="str">
        <f t="shared" si="1148"/>
        <v xml:space="preserve">    na</v>
      </c>
      <c r="C631" s="34" t="s">
        <v>373</v>
      </c>
      <c r="E631" s="63">
        <f>'Class Expense - Elec'!$N$131+'Class Expense - PRP'!$N$131</f>
        <v>0</v>
      </c>
      <c r="F631" s="63">
        <f t="shared" si="1145"/>
        <v>0</v>
      </c>
      <c r="G631" s="63">
        <f t="shared" si="1145"/>
        <v>0</v>
      </c>
      <c r="H631" s="63">
        <f t="shared" si="1145"/>
        <v>0</v>
      </c>
      <c r="I631" s="63">
        <f t="shared" si="1145"/>
        <v>0</v>
      </c>
      <c r="J631" s="63">
        <f t="shared" si="1145"/>
        <v>0</v>
      </c>
      <c r="K631" s="63">
        <f t="shared" si="1145"/>
        <v>0</v>
      </c>
      <c r="L631" s="63">
        <f t="shared" si="1145"/>
        <v>0</v>
      </c>
      <c r="M631" s="63">
        <f t="shared" si="1145"/>
        <v>0</v>
      </c>
      <c r="N631" s="63">
        <f t="shared" si="1145"/>
        <v>0</v>
      </c>
      <c r="O631" s="63">
        <f t="shared" si="1145"/>
        <v>0</v>
      </c>
      <c r="P631" s="63">
        <f t="shared" si="1146"/>
        <v>0</v>
      </c>
      <c r="Q631" s="63">
        <f t="shared" si="1146"/>
        <v>0</v>
      </c>
      <c r="R631" s="63">
        <f t="shared" si="1146"/>
        <v>0</v>
      </c>
      <c r="S631" s="63">
        <f t="shared" si="1146"/>
        <v>0</v>
      </c>
      <c r="T631" s="63">
        <f t="shared" si="1146"/>
        <v>0</v>
      </c>
      <c r="U631" s="63">
        <f t="shared" si="1146"/>
        <v>0</v>
      </c>
      <c r="V631" s="63">
        <f t="shared" si="1146"/>
        <v>0</v>
      </c>
      <c r="W631" s="63">
        <f t="shared" si="1146"/>
        <v>0</v>
      </c>
      <c r="X631" s="63">
        <f t="shared" si="1146"/>
        <v>0</v>
      </c>
      <c r="AA631" s="3">
        <f t="shared" si="1147"/>
        <v>0</v>
      </c>
    </row>
    <row r="632" spans="1:27" x14ac:dyDescent="0.25">
      <c r="A632" s="8">
        <f t="shared" si="1149"/>
        <v>505</v>
      </c>
      <c r="B632" s="3" t="str">
        <f t="shared" si="1148"/>
        <v xml:space="preserve">    na</v>
      </c>
      <c r="C632" s="34" t="s">
        <v>373</v>
      </c>
      <c r="E632" s="69">
        <f>'Class Expense - Elec'!$O$131+'Class Expense - PRP'!$O$131</f>
        <v>0</v>
      </c>
      <c r="F632" s="69">
        <f t="shared" si="1145"/>
        <v>0</v>
      </c>
      <c r="G632" s="69">
        <f t="shared" si="1145"/>
        <v>0</v>
      </c>
      <c r="H632" s="69">
        <f t="shared" si="1145"/>
        <v>0</v>
      </c>
      <c r="I632" s="69">
        <f t="shared" si="1145"/>
        <v>0</v>
      </c>
      <c r="J632" s="69">
        <f t="shared" si="1145"/>
        <v>0</v>
      </c>
      <c r="K632" s="69">
        <f t="shared" si="1145"/>
        <v>0</v>
      </c>
      <c r="L632" s="69">
        <f t="shared" si="1145"/>
        <v>0</v>
      </c>
      <c r="M632" s="69">
        <f t="shared" si="1145"/>
        <v>0</v>
      </c>
      <c r="N632" s="69">
        <f t="shared" si="1145"/>
        <v>0</v>
      </c>
      <c r="O632" s="69">
        <f t="shared" si="1145"/>
        <v>0</v>
      </c>
      <c r="P632" s="69">
        <f t="shared" si="1146"/>
        <v>0</v>
      </c>
      <c r="Q632" s="69">
        <f t="shared" si="1146"/>
        <v>0</v>
      </c>
      <c r="R632" s="69">
        <f t="shared" si="1146"/>
        <v>0</v>
      </c>
      <c r="S632" s="69">
        <f t="shared" si="1146"/>
        <v>0</v>
      </c>
      <c r="T632" s="69">
        <f t="shared" si="1146"/>
        <v>0</v>
      </c>
      <c r="U632" s="69">
        <f t="shared" si="1146"/>
        <v>0</v>
      </c>
      <c r="V632" s="69">
        <f t="shared" si="1146"/>
        <v>0</v>
      </c>
      <c r="W632" s="69">
        <f t="shared" si="1146"/>
        <v>0</v>
      </c>
      <c r="X632" s="69">
        <f t="shared" si="1146"/>
        <v>0</v>
      </c>
      <c r="AA632" s="3">
        <f t="shared" si="1147"/>
        <v>0</v>
      </c>
    </row>
    <row r="633" spans="1:27" x14ac:dyDescent="0.25">
      <c r="A633" s="8">
        <f t="shared" si="1149"/>
        <v>506</v>
      </c>
      <c r="E633" s="63">
        <f>SUM(E624:E632)</f>
        <v>-6335409.1217839383</v>
      </c>
      <c r="F633" s="63">
        <f t="shared" ref="F633" si="1150">SUM(F624:F632)</f>
        <v>-1839296.9928500252</v>
      </c>
      <c r="G633" s="63">
        <f t="shared" ref="G633" si="1151">SUM(G624:G632)</f>
        <v>-1055653.6227981118</v>
      </c>
      <c r="H633" s="63">
        <f t="shared" ref="H633" si="1152">SUM(H624:H632)</f>
        <v>-819223.38933066232</v>
      </c>
      <c r="I633" s="63">
        <f t="shared" ref="I633" si="1153">SUM(I624:I632)</f>
        <v>-246045.58444664991</v>
      </c>
      <c r="J633" s="63">
        <f t="shared" ref="J633" si="1154">SUM(J624:J632)</f>
        <v>-515852.15970227332</v>
      </c>
      <c r="K633" s="63">
        <f t="shared" ref="K633" si="1155">SUM(K624:K632)</f>
        <v>-1363203.5273411889</v>
      </c>
      <c r="L633" s="63">
        <f t="shared" ref="L633" si="1156">SUM(L624:L632)</f>
        <v>-103495.5052996351</v>
      </c>
      <c r="M633" s="63">
        <f t="shared" ref="M633" si="1157">SUM(M624:M632)</f>
        <v>-333887.8640266119</v>
      </c>
      <c r="N633" s="63">
        <f t="shared" ref="N633" si="1158">SUM(N624:N632)</f>
        <v>-21.090738242133249</v>
      </c>
      <c r="O633" s="63">
        <f t="shared" ref="O633" si="1159">SUM(O624:O632)</f>
        <v>-231.9981206634657</v>
      </c>
      <c r="P633" s="63">
        <f t="shared" ref="P633" si="1160">SUM(P624:P632)</f>
        <v>-58497.387129874667</v>
      </c>
      <c r="Q633" s="63">
        <f t="shared" ref="Q633" si="1161">SUM(Q624:Q632)</f>
        <v>0</v>
      </c>
      <c r="R633" s="63">
        <f t="shared" ref="R633" si="1162">SUM(R624:R632)</f>
        <v>0</v>
      </c>
      <c r="S633" s="63">
        <f t="shared" ref="S633" si="1163">SUM(S624:S632)</f>
        <v>0</v>
      </c>
      <c r="T633" s="63">
        <f t="shared" ref="T633" si="1164">SUM(T624:T632)</f>
        <v>0</v>
      </c>
      <c r="U633" s="63">
        <f t="shared" ref="U633" si="1165">SUM(U624:U632)</f>
        <v>0</v>
      </c>
      <c r="V633" s="63">
        <f t="shared" ref="V633" si="1166">SUM(V624:V632)</f>
        <v>0</v>
      </c>
      <c r="W633" s="63">
        <f t="shared" ref="W633" si="1167">SUM(W624:W632)</f>
        <v>0</v>
      </c>
      <c r="X633" s="63">
        <f t="shared" ref="X633" si="1168">SUM(X624:X632)</f>
        <v>0</v>
      </c>
      <c r="AA633" s="3">
        <f t="shared" si="1147"/>
        <v>0</v>
      </c>
    </row>
    <row r="635" spans="1:27" x14ac:dyDescent="0.25">
      <c r="B635" s="3" t="s">
        <v>491</v>
      </c>
    </row>
    <row r="636" spans="1:27" x14ac:dyDescent="0.25">
      <c r="A636" s="8">
        <f>A633+1</f>
        <v>507</v>
      </c>
      <c r="B636" s="3" t="str">
        <f>B624</f>
        <v xml:space="preserve">    Consumer</v>
      </c>
      <c r="C636" s="34" t="s">
        <v>373</v>
      </c>
      <c r="E636" s="63">
        <f>'Class Expense - Elec'!$G$132+'Class Expense - PRP'!$G$132</f>
        <v>784331.15527645033</v>
      </c>
      <c r="F636" s="63">
        <f t="shared" ref="F636:O644" si="1169">IFERROR($E636*VLOOKUP($C636,ALLOCATORS,F$1,FALSE),0)</f>
        <v>599319.26458161313</v>
      </c>
      <c r="G636" s="63">
        <f t="shared" si="1169"/>
        <v>72011.837692842033</v>
      </c>
      <c r="H636" s="63">
        <f t="shared" si="1169"/>
        <v>108951.44674251518</v>
      </c>
      <c r="I636" s="63">
        <f t="shared" si="1169"/>
        <v>1647.6885939743765</v>
      </c>
      <c r="J636" s="63">
        <f t="shared" si="1169"/>
        <v>203.99954020635138</v>
      </c>
      <c r="K636" s="63">
        <f t="shared" si="1169"/>
        <v>109.84590626495842</v>
      </c>
      <c r="L636" s="63">
        <f t="shared" si="1169"/>
        <v>15.692272323565492</v>
      </c>
      <c r="M636" s="63">
        <f t="shared" si="1169"/>
        <v>172.61499555922038</v>
      </c>
      <c r="N636" s="63">
        <f t="shared" si="1169"/>
        <v>15.692272323565492</v>
      </c>
      <c r="O636" s="63">
        <f t="shared" si="1169"/>
        <v>172.61499555922038</v>
      </c>
      <c r="P636" s="63">
        <f t="shared" ref="P636:X644" si="1170">IFERROR($E636*VLOOKUP($C636,ALLOCATORS,P$1,FALSE),0)</f>
        <v>1710.4576832686382</v>
      </c>
      <c r="Q636" s="63">
        <f t="shared" si="1170"/>
        <v>0</v>
      </c>
      <c r="R636" s="63">
        <f t="shared" si="1170"/>
        <v>0</v>
      </c>
      <c r="S636" s="63">
        <f t="shared" si="1170"/>
        <v>0</v>
      </c>
      <c r="T636" s="63">
        <f t="shared" si="1170"/>
        <v>0</v>
      </c>
      <c r="U636" s="63">
        <f t="shared" si="1170"/>
        <v>0</v>
      </c>
      <c r="V636" s="63">
        <f t="shared" si="1170"/>
        <v>0</v>
      </c>
      <c r="W636" s="63">
        <f t="shared" si="1170"/>
        <v>0</v>
      </c>
      <c r="X636" s="63">
        <f t="shared" si="1170"/>
        <v>0</v>
      </c>
      <c r="AA636" s="3">
        <f t="shared" ref="AA636:AA645" si="1171">IF(ROUND(SUM(F636:X636)-E636,0)=0,0,1)</f>
        <v>0</v>
      </c>
    </row>
    <row r="637" spans="1:27" x14ac:dyDescent="0.25">
      <c r="A637" s="8">
        <f>+A636+1</f>
        <v>508</v>
      </c>
      <c r="B637" s="3" t="str">
        <f t="shared" ref="B637:B644" si="1172">B625</f>
        <v xml:space="preserve">    Demand</v>
      </c>
      <c r="C637" s="34" t="s">
        <v>525</v>
      </c>
      <c r="E637" s="63">
        <f>'Class Expense - Elec'!$H$132+'Class Expense - PRP'!$H$132</f>
        <v>3887628.7341883308</v>
      </c>
      <c r="F637" s="63">
        <f t="shared" si="1169"/>
        <v>769184.24460604473</v>
      </c>
      <c r="G637" s="63">
        <f t="shared" si="1169"/>
        <v>713432.65164291405</v>
      </c>
      <c r="H637" s="63">
        <f t="shared" si="1169"/>
        <v>500580.39475222741</v>
      </c>
      <c r="I637" s="63">
        <f t="shared" si="1169"/>
        <v>181419.12826284199</v>
      </c>
      <c r="J637" s="63">
        <f t="shared" si="1169"/>
        <v>383608.67101753614</v>
      </c>
      <c r="K637" s="63">
        <f t="shared" si="1169"/>
        <v>1014162.8996891637</v>
      </c>
      <c r="L637" s="63">
        <f t="shared" si="1169"/>
        <v>76988.708179740468</v>
      </c>
      <c r="M637" s="63">
        <f t="shared" si="1169"/>
        <v>248252.03603786277</v>
      </c>
      <c r="N637" s="63">
        <f t="shared" si="1169"/>
        <v>0</v>
      </c>
      <c r="O637" s="63">
        <f t="shared" si="1169"/>
        <v>0</v>
      </c>
      <c r="P637" s="63">
        <f t="shared" si="1170"/>
        <v>0</v>
      </c>
      <c r="Q637" s="63">
        <f t="shared" si="1170"/>
        <v>0</v>
      </c>
      <c r="R637" s="63">
        <f t="shared" si="1170"/>
        <v>0</v>
      </c>
      <c r="S637" s="63">
        <f t="shared" si="1170"/>
        <v>0</v>
      </c>
      <c r="T637" s="63">
        <f t="shared" si="1170"/>
        <v>0</v>
      </c>
      <c r="U637" s="63">
        <f t="shared" si="1170"/>
        <v>0</v>
      </c>
      <c r="V637" s="63">
        <f t="shared" si="1170"/>
        <v>0</v>
      </c>
      <c r="W637" s="63">
        <f t="shared" si="1170"/>
        <v>0</v>
      </c>
      <c r="X637" s="63">
        <f t="shared" si="1170"/>
        <v>0</v>
      </c>
      <c r="AA637" s="3">
        <f t="shared" si="1171"/>
        <v>0</v>
      </c>
    </row>
    <row r="638" spans="1:27" x14ac:dyDescent="0.25">
      <c r="A638" s="8">
        <f t="shared" ref="A638:A645" si="1173">+A637+1</f>
        <v>509</v>
      </c>
      <c r="B638" s="3" t="str">
        <f t="shared" si="1172"/>
        <v xml:space="preserve">    Energy</v>
      </c>
      <c r="C638" s="34" t="s">
        <v>369</v>
      </c>
      <c r="E638" s="63">
        <f>'Class Expense - Elec'!$I$132+'Class Expense - PRP'!$I$132</f>
        <v>0</v>
      </c>
      <c r="F638" s="63">
        <f t="shared" si="1169"/>
        <v>0</v>
      </c>
      <c r="G638" s="63">
        <f t="shared" si="1169"/>
        <v>0</v>
      </c>
      <c r="H638" s="63">
        <f t="shared" si="1169"/>
        <v>0</v>
      </c>
      <c r="I638" s="63">
        <f t="shared" si="1169"/>
        <v>0</v>
      </c>
      <c r="J638" s="63">
        <f t="shared" si="1169"/>
        <v>0</v>
      </c>
      <c r="K638" s="63">
        <f t="shared" si="1169"/>
        <v>0</v>
      </c>
      <c r="L638" s="63">
        <f t="shared" si="1169"/>
        <v>0</v>
      </c>
      <c r="M638" s="63">
        <f t="shared" si="1169"/>
        <v>0</v>
      </c>
      <c r="N638" s="63">
        <f t="shared" si="1169"/>
        <v>0</v>
      </c>
      <c r="O638" s="63">
        <f t="shared" si="1169"/>
        <v>0</v>
      </c>
      <c r="P638" s="63">
        <f t="shared" si="1170"/>
        <v>0</v>
      </c>
      <c r="Q638" s="63">
        <f t="shared" si="1170"/>
        <v>0</v>
      </c>
      <c r="R638" s="63">
        <f t="shared" si="1170"/>
        <v>0</v>
      </c>
      <c r="S638" s="63">
        <f t="shared" si="1170"/>
        <v>0</v>
      </c>
      <c r="T638" s="63">
        <f t="shared" si="1170"/>
        <v>0</v>
      </c>
      <c r="U638" s="63">
        <f t="shared" si="1170"/>
        <v>0</v>
      </c>
      <c r="V638" s="63">
        <f t="shared" si="1170"/>
        <v>0</v>
      </c>
      <c r="W638" s="63">
        <f t="shared" si="1170"/>
        <v>0</v>
      </c>
      <c r="X638" s="63">
        <f t="shared" si="1170"/>
        <v>0</v>
      </c>
      <c r="AA638" s="3">
        <f t="shared" si="1171"/>
        <v>0</v>
      </c>
    </row>
    <row r="639" spans="1:27" x14ac:dyDescent="0.25">
      <c r="A639" s="8">
        <f t="shared" si="1173"/>
        <v>510</v>
      </c>
      <c r="B639" s="3" t="str">
        <f t="shared" si="1172"/>
        <v xml:space="preserve">    Revenue</v>
      </c>
      <c r="C639" s="34" t="s">
        <v>91</v>
      </c>
      <c r="E639" s="63">
        <f>'Class Expense - Elec'!$J$132+'Class Expense - PRP'!$J$132</f>
        <v>0</v>
      </c>
      <c r="F639" s="63">
        <f t="shared" si="1169"/>
        <v>0</v>
      </c>
      <c r="G639" s="63">
        <f t="shared" si="1169"/>
        <v>0</v>
      </c>
      <c r="H639" s="63">
        <f t="shared" si="1169"/>
        <v>0</v>
      </c>
      <c r="I639" s="63">
        <f t="shared" si="1169"/>
        <v>0</v>
      </c>
      <c r="J639" s="63">
        <f t="shared" si="1169"/>
        <v>0</v>
      </c>
      <c r="K639" s="63">
        <f t="shared" si="1169"/>
        <v>0</v>
      </c>
      <c r="L639" s="63">
        <f t="shared" si="1169"/>
        <v>0</v>
      </c>
      <c r="M639" s="63">
        <f t="shared" si="1169"/>
        <v>0</v>
      </c>
      <c r="N639" s="63">
        <f t="shared" si="1169"/>
        <v>0</v>
      </c>
      <c r="O639" s="63">
        <f t="shared" si="1169"/>
        <v>0</v>
      </c>
      <c r="P639" s="63">
        <f t="shared" si="1170"/>
        <v>0</v>
      </c>
      <c r="Q639" s="63">
        <f t="shared" si="1170"/>
        <v>0</v>
      </c>
      <c r="R639" s="63">
        <f t="shared" si="1170"/>
        <v>0</v>
      </c>
      <c r="S639" s="63">
        <f t="shared" si="1170"/>
        <v>0</v>
      </c>
      <c r="T639" s="63">
        <f t="shared" si="1170"/>
        <v>0</v>
      </c>
      <c r="U639" s="63">
        <f t="shared" si="1170"/>
        <v>0</v>
      </c>
      <c r="V639" s="63">
        <f t="shared" si="1170"/>
        <v>0</v>
      </c>
      <c r="W639" s="63">
        <f t="shared" si="1170"/>
        <v>0</v>
      </c>
      <c r="X639" s="63">
        <f t="shared" si="1170"/>
        <v>0</v>
      </c>
      <c r="AA639" s="3">
        <f t="shared" si="1171"/>
        <v>0</v>
      </c>
    </row>
    <row r="640" spans="1:27" x14ac:dyDescent="0.25">
      <c r="A640" s="8">
        <f t="shared" si="1173"/>
        <v>511</v>
      </c>
      <c r="B640" s="3" t="str">
        <f t="shared" si="1172"/>
        <v xml:space="preserve">    Lights</v>
      </c>
      <c r="C640" s="34" t="s">
        <v>577</v>
      </c>
      <c r="E640" s="63">
        <f>'Class Expense - Elec'!$K$132+'Class Expense - PRP'!$K$132</f>
        <v>41813.714800424408</v>
      </c>
      <c r="F640" s="63">
        <f t="shared" si="1169"/>
        <v>0</v>
      </c>
      <c r="G640" s="63">
        <f t="shared" si="1169"/>
        <v>0</v>
      </c>
      <c r="H640" s="63">
        <f t="shared" si="1169"/>
        <v>0</v>
      </c>
      <c r="I640" s="63">
        <f t="shared" si="1169"/>
        <v>0</v>
      </c>
      <c r="J640" s="63">
        <f t="shared" si="1169"/>
        <v>0</v>
      </c>
      <c r="K640" s="63">
        <f t="shared" si="1169"/>
        <v>0</v>
      </c>
      <c r="L640" s="63">
        <f t="shared" si="1169"/>
        <v>0</v>
      </c>
      <c r="M640" s="63">
        <f t="shared" si="1169"/>
        <v>0</v>
      </c>
      <c r="N640" s="63">
        <f t="shared" si="1169"/>
        <v>0</v>
      </c>
      <c r="O640" s="63">
        <f t="shared" si="1169"/>
        <v>0</v>
      </c>
      <c r="P640" s="63">
        <f t="shared" si="1170"/>
        <v>41813.714800424408</v>
      </c>
      <c r="Q640" s="63">
        <f t="shared" si="1170"/>
        <v>0</v>
      </c>
      <c r="R640" s="63">
        <f t="shared" si="1170"/>
        <v>0</v>
      </c>
      <c r="S640" s="63">
        <f t="shared" si="1170"/>
        <v>0</v>
      </c>
      <c r="T640" s="63">
        <f t="shared" si="1170"/>
        <v>0</v>
      </c>
      <c r="U640" s="63">
        <f t="shared" si="1170"/>
        <v>0</v>
      </c>
      <c r="V640" s="63">
        <f t="shared" si="1170"/>
        <v>0</v>
      </c>
      <c r="W640" s="63">
        <f t="shared" si="1170"/>
        <v>0</v>
      </c>
      <c r="X640" s="63">
        <f t="shared" si="1170"/>
        <v>0</v>
      </c>
      <c r="AA640" s="3">
        <f t="shared" si="1171"/>
        <v>0</v>
      </c>
    </row>
    <row r="641" spans="1:27" x14ac:dyDescent="0.25">
      <c r="A641" s="8">
        <f t="shared" si="1173"/>
        <v>512</v>
      </c>
      <c r="B641" s="3" t="str">
        <f t="shared" si="1172"/>
        <v xml:space="preserve">    na</v>
      </c>
      <c r="C641" s="34" t="s">
        <v>373</v>
      </c>
      <c r="E641" s="63">
        <f>'Class Expense - Elec'!$L$132+'Class Expense - PRP'!$L$132</f>
        <v>0</v>
      </c>
      <c r="F641" s="63">
        <f t="shared" si="1169"/>
        <v>0</v>
      </c>
      <c r="G641" s="63">
        <f t="shared" si="1169"/>
        <v>0</v>
      </c>
      <c r="H641" s="63">
        <f t="shared" si="1169"/>
        <v>0</v>
      </c>
      <c r="I641" s="63">
        <f t="shared" si="1169"/>
        <v>0</v>
      </c>
      <c r="J641" s="63">
        <f t="shared" si="1169"/>
        <v>0</v>
      </c>
      <c r="K641" s="63">
        <f t="shared" si="1169"/>
        <v>0</v>
      </c>
      <c r="L641" s="63">
        <f t="shared" si="1169"/>
        <v>0</v>
      </c>
      <c r="M641" s="63">
        <f t="shared" si="1169"/>
        <v>0</v>
      </c>
      <c r="N641" s="63">
        <f t="shared" si="1169"/>
        <v>0</v>
      </c>
      <c r="O641" s="63">
        <f t="shared" si="1169"/>
        <v>0</v>
      </c>
      <c r="P641" s="63">
        <f t="shared" si="1170"/>
        <v>0</v>
      </c>
      <c r="Q641" s="63">
        <f t="shared" si="1170"/>
        <v>0</v>
      </c>
      <c r="R641" s="63">
        <f t="shared" si="1170"/>
        <v>0</v>
      </c>
      <c r="S641" s="63">
        <f t="shared" si="1170"/>
        <v>0</v>
      </c>
      <c r="T641" s="63">
        <f t="shared" si="1170"/>
        <v>0</v>
      </c>
      <c r="U641" s="63">
        <f t="shared" si="1170"/>
        <v>0</v>
      </c>
      <c r="V641" s="63">
        <f t="shared" si="1170"/>
        <v>0</v>
      </c>
      <c r="W641" s="63">
        <f t="shared" si="1170"/>
        <v>0</v>
      </c>
      <c r="X641" s="63">
        <f t="shared" si="1170"/>
        <v>0</v>
      </c>
      <c r="AA641" s="3">
        <f t="shared" si="1171"/>
        <v>0</v>
      </c>
    </row>
    <row r="642" spans="1:27" x14ac:dyDescent="0.25">
      <c r="A642" s="8">
        <f t="shared" si="1173"/>
        <v>513</v>
      </c>
      <c r="B642" s="3" t="str">
        <f t="shared" si="1172"/>
        <v xml:space="preserve">    na</v>
      </c>
      <c r="C642" s="34" t="s">
        <v>373</v>
      </c>
      <c r="E642" s="63">
        <f>'Class Expense - Elec'!$M$132+'Class Expense - PRP'!$M$132</f>
        <v>0</v>
      </c>
      <c r="F642" s="63">
        <f t="shared" si="1169"/>
        <v>0</v>
      </c>
      <c r="G642" s="63">
        <f t="shared" si="1169"/>
        <v>0</v>
      </c>
      <c r="H642" s="63">
        <f t="shared" si="1169"/>
        <v>0</v>
      </c>
      <c r="I642" s="63">
        <f t="shared" si="1169"/>
        <v>0</v>
      </c>
      <c r="J642" s="63">
        <f t="shared" si="1169"/>
        <v>0</v>
      </c>
      <c r="K642" s="63">
        <f t="shared" si="1169"/>
        <v>0</v>
      </c>
      <c r="L642" s="63">
        <f t="shared" si="1169"/>
        <v>0</v>
      </c>
      <c r="M642" s="63">
        <f t="shared" si="1169"/>
        <v>0</v>
      </c>
      <c r="N642" s="63">
        <f t="shared" si="1169"/>
        <v>0</v>
      </c>
      <c r="O642" s="63">
        <f t="shared" si="1169"/>
        <v>0</v>
      </c>
      <c r="P642" s="63">
        <f t="shared" si="1170"/>
        <v>0</v>
      </c>
      <c r="Q642" s="63">
        <f t="shared" si="1170"/>
        <v>0</v>
      </c>
      <c r="R642" s="63">
        <f t="shared" si="1170"/>
        <v>0</v>
      </c>
      <c r="S642" s="63">
        <f t="shared" si="1170"/>
        <v>0</v>
      </c>
      <c r="T642" s="63">
        <f t="shared" si="1170"/>
        <v>0</v>
      </c>
      <c r="U642" s="63">
        <f t="shared" si="1170"/>
        <v>0</v>
      </c>
      <c r="V642" s="63">
        <f t="shared" si="1170"/>
        <v>0</v>
      </c>
      <c r="W642" s="63">
        <f t="shared" si="1170"/>
        <v>0</v>
      </c>
      <c r="X642" s="63">
        <f t="shared" si="1170"/>
        <v>0</v>
      </c>
      <c r="AA642" s="3">
        <f t="shared" si="1171"/>
        <v>0</v>
      </c>
    </row>
    <row r="643" spans="1:27" x14ac:dyDescent="0.25">
      <c r="A643" s="8">
        <f t="shared" si="1173"/>
        <v>514</v>
      </c>
      <c r="B643" s="3" t="str">
        <f t="shared" si="1172"/>
        <v xml:space="preserve">    na</v>
      </c>
      <c r="C643" s="34" t="s">
        <v>373</v>
      </c>
      <c r="E643" s="63">
        <f>'Class Expense - Elec'!$N$132+'Class Expense - PRP'!$N$132</f>
        <v>0</v>
      </c>
      <c r="F643" s="63">
        <f t="shared" si="1169"/>
        <v>0</v>
      </c>
      <c r="G643" s="63">
        <f t="shared" si="1169"/>
        <v>0</v>
      </c>
      <c r="H643" s="63">
        <f t="shared" si="1169"/>
        <v>0</v>
      </c>
      <c r="I643" s="63">
        <f t="shared" si="1169"/>
        <v>0</v>
      </c>
      <c r="J643" s="63">
        <f t="shared" si="1169"/>
        <v>0</v>
      </c>
      <c r="K643" s="63">
        <f t="shared" si="1169"/>
        <v>0</v>
      </c>
      <c r="L643" s="63">
        <f t="shared" si="1169"/>
        <v>0</v>
      </c>
      <c r="M643" s="63">
        <f t="shared" si="1169"/>
        <v>0</v>
      </c>
      <c r="N643" s="63">
        <f t="shared" si="1169"/>
        <v>0</v>
      </c>
      <c r="O643" s="63">
        <f t="shared" si="1169"/>
        <v>0</v>
      </c>
      <c r="P643" s="63">
        <f t="shared" si="1170"/>
        <v>0</v>
      </c>
      <c r="Q643" s="63">
        <f t="shared" si="1170"/>
        <v>0</v>
      </c>
      <c r="R643" s="63">
        <f t="shared" si="1170"/>
        <v>0</v>
      </c>
      <c r="S643" s="63">
        <f t="shared" si="1170"/>
        <v>0</v>
      </c>
      <c r="T643" s="63">
        <f t="shared" si="1170"/>
        <v>0</v>
      </c>
      <c r="U643" s="63">
        <f t="shared" si="1170"/>
        <v>0</v>
      </c>
      <c r="V643" s="63">
        <f t="shared" si="1170"/>
        <v>0</v>
      </c>
      <c r="W643" s="63">
        <f t="shared" si="1170"/>
        <v>0</v>
      </c>
      <c r="X643" s="63">
        <f t="shared" si="1170"/>
        <v>0</v>
      </c>
      <c r="AA643" s="3">
        <f t="shared" si="1171"/>
        <v>0</v>
      </c>
    </row>
    <row r="644" spans="1:27" x14ac:dyDescent="0.25">
      <c r="A644" s="8">
        <f t="shared" si="1173"/>
        <v>515</v>
      </c>
      <c r="B644" s="3" t="str">
        <f t="shared" si="1172"/>
        <v xml:space="preserve">    na</v>
      </c>
      <c r="C644" s="34" t="s">
        <v>373</v>
      </c>
      <c r="E644" s="69">
        <f>'Class Expense - Elec'!$O$132+'Class Expense - PRP'!$O$132</f>
        <v>0</v>
      </c>
      <c r="F644" s="69">
        <f t="shared" si="1169"/>
        <v>0</v>
      </c>
      <c r="G644" s="69">
        <f t="shared" si="1169"/>
        <v>0</v>
      </c>
      <c r="H644" s="69">
        <f t="shared" si="1169"/>
        <v>0</v>
      </c>
      <c r="I644" s="69">
        <f t="shared" si="1169"/>
        <v>0</v>
      </c>
      <c r="J644" s="69">
        <f t="shared" si="1169"/>
        <v>0</v>
      </c>
      <c r="K644" s="69">
        <f t="shared" si="1169"/>
        <v>0</v>
      </c>
      <c r="L644" s="69">
        <f t="shared" si="1169"/>
        <v>0</v>
      </c>
      <c r="M644" s="69">
        <f t="shared" si="1169"/>
        <v>0</v>
      </c>
      <c r="N644" s="69">
        <f t="shared" si="1169"/>
        <v>0</v>
      </c>
      <c r="O644" s="69">
        <f t="shared" si="1169"/>
        <v>0</v>
      </c>
      <c r="P644" s="69">
        <f t="shared" si="1170"/>
        <v>0</v>
      </c>
      <c r="Q644" s="69">
        <f t="shared" si="1170"/>
        <v>0</v>
      </c>
      <c r="R644" s="69">
        <f t="shared" si="1170"/>
        <v>0</v>
      </c>
      <c r="S644" s="69">
        <f t="shared" si="1170"/>
        <v>0</v>
      </c>
      <c r="T644" s="69">
        <f t="shared" si="1170"/>
        <v>0</v>
      </c>
      <c r="U644" s="69">
        <f t="shared" si="1170"/>
        <v>0</v>
      </c>
      <c r="V644" s="69">
        <f t="shared" si="1170"/>
        <v>0</v>
      </c>
      <c r="W644" s="69">
        <f t="shared" si="1170"/>
        <v>0</v>
      </c>
      <c r="X644" s="69">
        <f t="shared" si="1170"/>
        <v>0</v>
      </c>
      <c r="AA644" s="3">
        <f t="shared" si="1171"/>
        <v>0</v>
      </c>
    </row>
    <row r="645" spans="1:27" x14ac:dyDescent="0.25">
      <c r="A645" s="8">
        <f t="shared" si="1173"/>
        <v>516</v>
      </c>
      <c r="E645" s="63">
        <f>SUM(E636:E644)</f>
        <v>4713773.6042652056</v>
      </c>
      <c r="F645" s="63">
        <f t="shared" ref="F645" si="1174">SUM(F636:F644)</f>
        <v>1368503.5091876579</v>
      </c>
      <c r="G645" s="63">
        <f t="shared" ref="G645" si="1175">SUM(G636:G644)</f>
        <v>785444.48933575605</v>
      </c>
      <c r="H645" s="63">
        <f t="shared" ref="H645" si="1176">SUM(H636:H644)</f>
        <v>609531.84149474255</v>
      </c>
      <c r="I645" s="63">
        <f t="shared" ref="I645" si="1177">SUM(I636:I644)</f>
        <v>183066.81685681635</v>
      </c>
      <c r="J645" s="63">
        <f t="shared" ref="J645" si="1178">SUM(J636:J644)</f>
        <v>383812.67055774247</v>
      </c>
      <c r="K645" s="63">
        <f t="shared" ref="K645" si="1179">SUM(K636:K644)</f>
        <v>1014272.7455954286</v>
      </c>
      <c r="L645" s="63">
        <f t="shared" ref="L645" si="1180">SUM(L636:L644)</f>
        <v>77004.40045206403</v>
      </c>
      <c r="M645" s="63">
        <f t="shared" ref="M645" si="1181">SUM(M636:M644)</f>
        <v>248424.65103342198</v>
      </c>
      <c r="N645" s="63">
        <f t="shared" ref="N645" si="1182">SUM(N636:N644)</f>
        <v>15.692272323565492</v>
      </c>
      <c r="O645" s="63">
        <f t="shared" ref="O645" si="1183">SUM(O636:O644)</f>
        <v>172.61499555922038</v>
      </c>
      <c r="P645" s="63">
        <f t="shared" ref="P645" si="1184">SUM(P636:P644)</f>
        <v>43524.172483693044</v>
      </c>
      <c r="Q645" s="63">
        <f t="shared" ref="Q645" si="1185">SUM(Q636:Q644)</f>
        <v>0</v>
      </c>
      <c r="R645" s="63">
        <f t="shared" ref="R645" si="1186">SUM(R636:R644)</f>
        <v>0</v>
      </c>
      <c r="S645" s="63">
        <f t="shared" ref="S645" si="1187">SUM(S636:S644)</f>
        <v>0</v>
      </c>
      <c r="T645" s="63">
        <f t="shared" ref="T645" si="1188">SUM(T636:T644)</f>
        <v>0</v>
      </c>
      <c r="U645" s="63">
        <f t="shared" ref="U645" si="1189">SUM(U636:U644)</f>
        <v>0</v>
      </c>
      <c r="V645" s="63">
        <f t="shared" ref="V645" si="1190">SUM(V636:V644)</f>
        <v>0</v>
      </c>
      <c r="W645" s="63">
        <f t="shared" ref="W645" si="1191">SUM(W636:W644)</f>
        <v>0</v>
      </c>
      <c r="X645" s="63">
        <f t="shared" ref="X645" si="1192">SUM(X636:X644)</f>
        <v>0</v>
      </c>
      <c r="AA645" s="3">
        <f t="shared" si="1171"/>
        <v>0</v>
      </c>
    </row>
    <row r="647" spans="1:27" x14ac:dyDescent="0.25">
      <c r="B647" s="3" t="s">
        <v>492</v>
      </c>
    </row>
    <row r="648" spans="1:27" x14ac:dyDescent="0.25">
      <c r="A648" s="8">
        <f>A645+1</f>
        <v>517</v>
      </c>
      <c r="B648" s="3" t="str">
        <f>B636</f>
        <v xml:space="preserve">    Consumer</v>
      </c>
      <c r="C648" s="34" t="s">
        <v>373</v>
      </c>
      <c r="E648" s="63">
        <f>'Class Expense - Elec'!$G$133+'Class Expense - PRP'!$G$133</f>
        <v>32926.77430670269</v>
      </c>
      <c r="F648" s="63">
        <f t="shared" ref="F648:O656" si="1193">IFERROR($E648*VLOOKUP($C648,ALLOCATORS,F$1,FALSE),0)</f>
        <v>25159.844830570786</v>
      </c>
      <c r="G648" s="63">
        <f t="shared" si="1193"/>
        <v>3023.1076646284391</v>
      </c>
      <c r="H648" s="63">
        <f t="shared" si="1193"/>
        <v>4573.8584692776749</v>
      </c>
      <c r="I648" s="63">
        <f t="shared" si="1193"/>
        <v>69.171127650029661</v>
      </c>
      <c r="J648" s="63">
        <f t="shared" si="1193"/>
        <v>8.5640443757179572</v>
      </c>
      <c r="K648" s="63">
        <f t="shared" si="1193"/>
        <v>4.6114085100019766</v>
      </c>
      <c r="L648" s="63">
        <f t="shared" si="1193"/>
        <v>0.6587726442859968</v>
      </c>
      <c r="M648" s="63">
        <f t="shared" si="1193"/>
        <v>7.2464990871459642</v>
      </c>
      <c r="N648" s="63">
        <f t="shared" si="1193"/>
        <v>0.6587726442859968</v>
      </c>
      <c r="O648" s="63">
        <f t="shared" si="1193"/>
        <v>7.2464990871459642</v>
      </c>
      <c r="P648" s="63">
        <f t="shared" ref="P648:X656" si="1194">IFERROR($E648*VLOOKUP($C648,ALLOCATORS,P$1,FALSE),0)</f>
        <v>71.806218227173645</v>
      </c>
      <c r="Q648" s="63">
        <f t="shared" si="1194"/>
        <v>0</v>
      </c>
      <c r="R648" s="63">
        <f t="shared" si="1194"/>
        <v>0</v>
      </c>
      <c r="S648" s="63">
        <f t="shared" si="1194"/>
        <v>0</v>
      </c>
      <c r="T648" s="63">
        <f t="shared" si="1194"/>
        <v>0</v>
      </c>
      <c r="U648" s="63">
        <f t="shared" si="1194"/>
        <v>0</v>
      </c>
      <c r="V648" s="63">
        <f t="shared" si="1194"/>
        <v>0</v>
      </c>
      <c r="W648" s="63">
        <f t="shared" si="1194"/>
        <v>0</v>
      </c>
      <c r="X648" s="63">
        <f t="shared" si="1194"/>
        <v>0</v>
      </c>
      <c r="AA648" s="3">
        <f t="shared" ref="AA648:AA657" si="1195">IF(ROUND(SUM(F648:X648)-E648,0)=0,0,1)</f>
        <v>0</v>
      </c>
    </row>
    <row r="649" spans="1:27" x14ac:dyDescent="0.25">
      <c r="A649" s="8">
        <f>+A648+1</f>
        <v>518</v>
      </c>
      <c r="B649" s="3" t="str">
        <f t="shared" ref="B649:B656" si="1196">B637</f>
        <v xml:space="preserve">    Demand</v>
      </c>
      <c r="C649" s="34" t="s">
        <v>525</v>
      </c>
      <c r="E649" s="63">
        <f>'Class Expense - Elec'!$H$133+'Class Expense - PRP'!$H$133</f>
        <v>163205.39233680352</v>
      </c>
      <c r="F649" s="63">
        <f t="shared" si="1193"/>
        <v>32290.896328717175</v>
      </c>
      <c r="G649" s="63">
        <f t="shared" si="1193"/>
        <v>29950.405190010431</v>
      </c>
      <c r="H649" s="63">
        <f t="shared" si="1193"/>
        <v>21014.717532873223</v>
      </c>
      <c r="I649" s="63">
        <f t="shared" si="1193"/>
        <v>7616.1027788369202</v>
      </c>
      <c r="J649" s="63">
        <f t="shared" si="1193"/>
        <v>16104.162186744414</v>
      </c>
      <c r="K649" s="63">
        <f t="shared" si="1193"/>
        <v>42575.272808749134</v>
      </c>
      <c r="L649" s="63">
        <f t="shared" si="1193"/>
        <v>3232.0401929022073</v>
      </c>
      <c r="M649" s="63">
        <f t="shared" si="1193"/>
        <v>10421.795317970025</v>
      </c>
      <c r="N649" s="63">
        <f t="shared" si="1193"/>
        <v>0</v>
      </c>
      <c r="O649" s="63">
        <f t="shared" si="1193"/>
        <v>0</v>
      </c>
      <c r="P649" s="63">
        <f t="shared" si="1194"/>
        <v>0</v>
      </c>
      <c r="Q649" s="63">
        <f t="shared" si="1194"/>
        <v>0</v>
      </c>
      <c r="R649" s="63">
        <f t="shared" si="1194"/>
        <v>0</v>
      </c>
      <c r="S649" s="63">
        <f t="shared" si="1194"/>
        <v>0</v>
      </c>
      <c r="T649" s="63">
        <f t="shared" si="1194"/>
        <v>0</v>
      </c>
      <c r="U649" s="63">
        <f t="shared" si="1194"/>
        <v>0</v>
      </c>
      <c r="V649" s="63">
        <f t="shared" si="1194"/>
        <v>0</v>
      </c>
      <c r="W649" s="63">
        <f t="shared" si="1194"/>
        <v>0</v>
      </c>
      <c r="X649" s="63">
        <f t="shared" si="1194"/>
        <v>0</v>
      </c>
      <c r="AA649" s="3">
        <f t="shared" si="1195"/>
        <v>0</v>
      </c>
    </row>
    <row r="650" spans="1:27" x14ac:dyDescent="0.25">
      <c r="A650" s="8">
        <f t="shared" ref="A650:A657" si="1197">+A649+1</f>
        <v>519</v>
      </c>
      <c r="B650" s="3" t="str">
        <f t="shared" si="1196"/>
        <v xml:space="preserve">    Energy</v>
      </c>
      <c r="C650" s="34" t="s">
        <v>369</v>
      </c>
      <c r="E650" s="63">
        <f>'Class Expense - Elec'!$I$133+'Class Expense - PRP'!$I$133</f>
        <v>0</v>
      </c>
      <c r="F650" s="63">
        <f t="shared" si="1193"/>
        <v>0</v>
      </c>
      <c r="G650" s="63">
        <f t="shared" si="1193"/>
        <v>0</v>
      </c>
      <c r="H650" s="63">
        <f t="shared" si="1193"/>
        <v>0</v>
      </c>
      <c r="I650" s="63">
        <f t="shared" si="1193"/>
        <v>0</v>
      </c>
      <c r="J650" s="63">
        <f t="shared" si="1193"/>
        <v>0</v>
      </c>
      <c r="K650" s="63">
        <f t="shared" si="1193"/>
        <v>0</v>
      </c>
      <c r="L650" s="63">
        <f t="shared" si="1193"/>
        <v>0</v>
      </c>
      <c r="M650" s="63">
        <f t="shared" si="1193"/>
        <v>0</v>
      </c>
      <c r="N650" s="63">
        <f t="shared" si="1193"/>
        <v>0</v>
      </c>
      <c r="O650" s="63">
        <f t="shared" si="1193"/>
        <v>0</v>
      </c>
      <c r="P650" s="63">
        <f t="shared" si="1194"/>
        <v>0</v>
      </c>
      <c r="Q650" s="63">
        <f t="shared" si="1194"/>
        <v>0</v>
      </c>
      <c r="R650" s="63">
        <f t="shared" si="1194"/>
        <v>0</v>
      </c>
      <c r="S650" s="63">
        <f t="shared" si="1194"/>
        <v>0</v>
      </c>
      <c r="T650" s="63">
        <f t="shared" si="1194"/>
        <v>0</v>
      </c>
      <c r="U650" s="63">
        <f t="shared" si="1194"/>
        <v>0</v>
      </c>
      <c r="V650" s="63">
        <f t="shared" si="1194"/>
        <v>0</v>
      </c>
      <c r="W650" s="63">
        <f t="shared" si="1194"/>
        <v>0</v>
      </c>
      <c r="X650" s="63">
        <f t="shared" si="1194"/>
        <v>0</v>
      </c>
      <c r="AA650" s="3">
        <f t="shared" si="1195"/>
        <v>0</v>
      </c>
    </row>
    <row r="651" spans="1:27" x14ac:dyDescent="0.25">
      <c r="A651" s="8">
        <f t="shared" si="1197"/>
        <v>520</v>
      </c>
      <c r="B651" s="3" t="str">
        <f t="shared" si="1196"/>
        <v xml:space="preserve">    Revenue</v>
      </c>
      <c r="C651" s="34" t="s">
        <v>91</v>
      </c>
      <c r="E651" s="63">
        <f>'Class Expense - Elec'!$J$133+'Class Expense - PRP'!$J$133</f>
        <v>0</v>
      </c>
      <c r="F651" s="63">
        <f t="shared" si="1193"/>
        <v>0</v>
      </c>
      <c r="G651" s="63">
        <f t="shared" si="1193"/>
        <v>0</v>
      </c>
      <c r="H651" s="63">
        <f t="shared" si="1193"/>
        <v>0</v>
      </c>
      <c r="I651" s="63">
        <f t="shared" si="1193"/>
        <v>0</v>
      </c>
      <c r="J651" s="63">
        <f t="shared" si="1193"/>
        <v>0</v>
      </c>
      <c r="K651" s="63">
        <f t="shared" si="1193"/>
        <v>0</v>
      </c>
      <c r="L651" s="63">
        <f t="shared" si="1193"/>
        <v>0</v>
      </c>
      <c r="M651" s="63">
        <f t="shared" si="1193"/>
        <v>0</v>
      </c>
      <c r="N651" s="63">
        <f t="shared" si="1193"/>
        <v>0</v>
      </c>
      <c r="O651" s="63">
        <f t="shared" si="1193"/>
        <v>0</v>
      </c>
      <c r="P651" s="63">
        <f t="shared" si="1194"/>
        <v>0</v>
      </c>
      <c r="Q651" s="63">
        <f t="shared" si="1194"/>
        <v>0</v>
      </c>
      <c r="R651" s="63">
        <f t="shared" si="1194"/>
        <v>0</v>
      </c>
      <c r="S651" s="63">
        <f t="shared" si="1194"/>
        <v>0</v>
      </c>
      <c r="T651" s="63">
        <f t="shared" si="1194"/>
        <v>0</v>
      </c>
      <c r="U651" s="63">
        <f t="shared" si="1194"/>
        <v>0</v>
      </c>
      <c r="V651" s="63">
        <f t="shared" si="1194"/>
        <v>0</v>
      </c>
      <c r="W651" s="63">
        <f t="shared" si="1194"/>
        <v>0</v>
      </c>
      <c r="X651" s="63">
        <f t="shared" si="1194"/>
        <v>0</v>
      </c>
      <c r="AA651" s="3">
        <f t="shared" si="1195"/>
        <v>0</v>
      </c>
    </row>
    <row r="652" spans="1:27" x14ac:dyDescent="0.25">
      <c r="A652" s="8">
        <f t="shared" si="1197"/>
        <v>521</v>
      </c>
      <c r="B652" s="3" t="str">
        <f t="shared" si="1196"/>
        <v xml:space="preserve">    Lights</v>
      </c>
      <c r="C652" s="34" t="s">
        <v>577</v>
      </c>
      <c r="E652" s="63">
        <f>'Class Expense - Elec'!$K$133+'Class Expense - PRP'!$K$133</f>
        <v>1755.3691969218485</v>
      </c>
      <c r="F652" s="63">
        <f t="shared" si="1193"/>
        <v>0</v>
      </c>
      <c r="G652" s="63">
        <f t="shared" si="1193"/>
        <v>0</v>
      </c>
      <c r="H652" s="63">
        <f t="shared" si="1193"/>
        <v>0</v>
      </c>
      <c r="I652" s="63">
        <f t="shared" si="1193"/>
        <v>0</v>
      </c>
      <c r="J652" s="63">
        <f t="shared" si="1193"/>
        <v>0</v>
      </c>
      <c r="K652" s="63">
        <f t="shared" si="1193"/>
        <v>0</v>
      </c>
      <c r="L652" s="63">
        <f t="shared" si="1193"/>
        <v>0</v>
      </c>
      <c r="M652" s="63">
        <f t="shared" si="1193"/>
        <v>0</v>
      </c>
      <c r="N652" s="63">
        <f t="shared" si="1193"/>
        <v>0</v>
      </c>
      <c r="O652" s="63">
        <f t="shared" si="1193"/>
        <v>0</v>
      </c>
      <c r="P652" s="63">
        <f t="shared" si="1194"/>
        <v>1755.3691969218485</v>
      </c>
      <c r="Q652" s="63">
        <f t="shared" si="1194"/>
        <v>0</v>
      </c>
      <c r="R652" s="63">
        <f t="shared" si="1194"/>
        <v>0</v>
      </c>
      <c r="S652" s="63">
        <f t="shared" si="1194"/>
        <v>0</v>
      </c>
      <c r="T652" s="63">
        <f t="shared" si="1194"/>
        <v>0</v>
      </c>
      <c r="U652" s="63">
        <f t="shared" si="1194"/>
        <v>0</v>
      </c>
      <c r="V652" s="63">
        <f t="shared" si="1194"/>
        <v>0</v>
      </c>
      <c r="W652" s="63">
        <f t="shared" si="1194"/>
        <v>0</v>
      </c>
      <c r="X652" s="63">
        <f t="shared" si="1194"/>
        <v>0</v>
      </c>
      <c r="AA652" s="3">
        <f t="shared" si="1195"/>
        <v>0</v>
      </c>
    </row>
    <row r="653" spans="1:27" x14ac:dyDescent="0.25">
      <c r="A653" s="8">
        <f t="shared" si="1197"/>
        <v>522</v>
      </c>
      <c r="B653" s="3" t="str">
        <f t="shared" si="1196"/>
        <v xml:space="preserve">    na</v>
      </c>
      <c r="C653" s="34" t="s">
        <v>373</v>
      </c>
      <c r="E653" s="63">
        <f>'Class Expense - Elec'!$L$133+'Class Expense - PRP'!$L$133</f>
        <v>0</v>
      </c>
      <c r="F653" s="63">
        <f t="shared" si="1193"/>
        <v>0</v>
      </c>
      <c r="G653" s="63">
        <f t="shared" si="1193"/>
        <v>0</v>
      </c>
      <c r="H653" s="63">
        <f t="shared" si="1193"/>
        <v>0</v>
      </c>
      <c r="I653" s="63">
        <f t="shared" si="1193"/>
        <v>0</v>
      </c>
      <c r="J653" s="63">
        <f t="shared" si="1193"/>
        <v>0</v>
      </c>
      <c r="K653" s="63">
        <f t="shared" si="1193"/>
        <v>0</v>
      </c>
      <c r="L653" s="63">
        <f t="shared" si="1193"/>
        <v>0</v>
      </c>
      <c r="M653" s="63">
        <f t="shared" si="1193"/>
        <v>0</v>
      </c>
      <c r="N653" s="63">
        <f t="shared" si="1193"/>
        <v>0</v>
      </c>
      <c r="O653" s="63">
        <f t="shared" si="1193"/>
        <v>0</v>
      </c>
      <c r="P653" s="63">
        <f t="shared" si="1194"/>
        <v>0</v>
      </c>
      <c r="Q653" s="63">
        <f t="shared" si="1194"/>
        <v>0</v>
      </c>
      <c r="R653" s="63">
        <f t="shared" si="1194"/>
        <v>0</v>
      </c>
      <c r="S653" s="63">
        <f t="shared" si="1194"/>
        <v>0</v>
      </c>
      <c r="T653" s="63">
        <f t="shared" si="1194"/>
        <v>0</v>
      </c>
      <c r="U653" s="63">
        <f t="shared" si="1194"/>
        <v>0</v>
      </c>
      <c r="V653" s="63">
        <f t="shared" si="1194"/>
        <v>0</v>
      </c>
      <c r="W653" s="63">
        <f t="shared" si="1194"/>
        <v>0</v>
      </c>
      <c r="X653" s="63">
        <f t="shared" si="1194"/>
        <v>0</v>
      </c>
      <c r="AA653" s="3">
        <f t="shared" si="1195"/>
        <v>0</v>
      </c>
    </row>
    <row r="654" spans="1:27" x14ac:dyDescent="0.25">
      <c r="A654" s="8">
        <f t="shared" si="1197"/>
        <v>523</v>
      </c>
      <c r="B654" s="3" t="str">
        <f t="shared" si="1196"/>
        <v xml:space="preserve">    na</v>
      </c>
      <c r="C654" s="34" t="s">
        <v>373</v>
      </c>
      <c r="E654" s="63">
        <f>'Class Expense - Elec'!$M$133+'Class Expense - PRP'!$M$133</f>
        <v>0</v>
      </c>
      <c r="F654" s="63">
        <f t="shared" si="1193"/>
        <v>0</v>
      </c>
      <c r="G654" s="63">
        <f t="shared" si="1193"/>
        <v>0</v>
      </c>
      <c r="H654" s="63">
        <f t="shared" si="1193"/>
        <v>0</v>
      </c>
      <c r="I654" s="63">
        <f t="shared" si="1193"/>
        <v>0</v>
      </c>
      <c r="J654" s="63">
        <f t="shared" si="1193"/>
        <v>0</v>
      </c>
      <c r="K654" s="63">
        <f t="shared" si="1193"/>
        <v>0</v>
      </c>
      <c r="L654" s="63">
        <f t="shared" si="1193"/>
        <v>0</v>
      </c>
      <c r="M654" s="63">
        <f t="shared" si="1193"/>
        <v>0</v>
      </c>
      <c r="N654" s="63">
        <f t="shared" si="1193"/>
        <v>0</v>
      </c>
      <c r="O654" s="63">
        <f t="shared" si="1193"/>
        <v>0</v>
      </c>
      <c r="P654" s="63">
        <f t="shared" si="1194"/>
        <v>0</v>
      </c>
      <c r="Q654" s="63">
        <f t="shared" si="1194"/>
        <v>0</v>
      </c>
      <c r="R654" s="63">
        <f t="shared" si="1194"/>
        <v>0</v>
      </c>
      <c r="S654" s="63">
        <f t="shared" si="1194"/>
        <v>0</v>
      </c>
      <c r="T654" s="63">
        <f t="shared" si="1194"/>
        <v>0</v>
      </c>
      <c r="U654" s="63">
        <f t="shared" si="1194"/>
        <v>0</v>
      </c>
      <c r="V654" s="63">
        <f t="shared" si="1194"/>
        <v>0</v>
      </c>
      <c r="W654" s="63">
        <f t="shared" si="1194"/>
        <v>0</v>
      </c>
      <c r="X654" s="63">
        <f t="shared" si="1194"/>
        <v>0</v>
      </c>
      <c r="AA654" s="3">
        <f t="shared" si="1195"/>
        <v>0</v>
      </c>
    </row>
    <row r="655" spans="1:27" x14ac:dyDescent="0.25">
      <c r="A655" s="8">
        <f t="shared" si="1197"/>
        <v>524</v>
      </c>
      <c r="B655" s="3" t="str">
        <f t="shared" si="1196"/>
        <v xml:space="preserve">    na</v>
      </c>
      <c r="C655" s="34" t="s">
        <v>373</v>
      </c>
      <c r="E655" s="63">
        <f>'Class Expense - Elec'!$N$133+'Class Expense - PRP'!$N$133</f>
        <v>0</v>
      </c>
      <c r="F655" s="63">
        <f t="shared" si="1193"/>
        <v>0</v>
      </c>
      <c r="G655" s="63">
        <f t="shared" si="1193"/>
        <v>0</v>
      </c>
      <c r="H655" s="63">
        <f t="shared" si="1193"/>
        <v>0</v>
      </c>
      <c r="I655" s="63">
        <f t="shared" si="1193"/>
        <v>0</v>
      </c>
      <c r="J655" s="63">
        <f t="shared" si="1193"/>
        <v>0</v>
      </c>
      <c r="K655" s="63">
        <f t="shared" si="1193"/>
        <v>0</v>
      </c>
      <c r="L655" s="63">
        <f t="shared" si="1193"/>
        <v>0</v>
      </c>
      <c r="M655" s="63">
        <f t="shared" si="1193"/>
        <v>0</v>
      </c>
      <c r="N655" s="63">
        <f t="shared" si="1193"/>
        <v>0</v>
      </c>
      <c r="O655" s="63">
        <f t="shared" si="1193"/>
        <v>0</v>
      </c>
      <c r="P655" s="63">
        <f t="shared" si="1194"/>
        <v>0</v>
      </c>
      <c r="Q655" s="63">
        <f t="shared" si="1194"/>
        <v>0</v>
      </c>
      <c r="R655" s="63">
        <f t="shared" si="1194"/>
        <v>0</v>
      </c>
      <c r="S655" s="63">
        <f t="shared" si="1194"/>
        <v>0</v>
      </c>
      <c r="T655" s="63">
        <f t="shared" si="1194"/>
        <v>0</v>
      </c>
      <c r="U655" s="63">
        <f t="shared" si="1194"/>
        <v>0</v>
      </c>
      <c r="V655" s="63">
        <f t="shared" si="1194"/>
        <v>0</v>
      </c>
      <c r="W655" s="63">
        <f t="shared" si="1194"/>
        <v>0</v>
      </c>
      <c r="X655" s="63">
        <f t="shared" si="1194"/>
        <v>0</v>
      </c>
      <c r="AA655" s="3">
        <f t="shared" si="1195"/>
        <v>0</v>
      </c>
    </row>
    <row r="656" spans="1:27" x14ac:dyDescent="0.25">
      <c r="A656" s="8">
        <f t="shared" si="1197"/>
        <v>525</v>
      </c>
      <c r="B656" s="3" t="str">
        <f t="shared" si="1196"/>
        <v xml:space="preserve">    na</v>
      </c>
      <c r="C656" s="34" t="s">
        <v>373</v>
      </c>
      <c r="E656" s="69">
        <f>'Class Expense - Elec'!$O$133+'Class Expense - PRP'!$O$133</f>
        <v>0</v>
      </c>
      <c r="F656" s="69">
        <f t="shared" si="1193"/>
        <v>0</v>
      </c>
      <c r="G656" s="69">
        <f t="shared" si="1193"/>
        <v>0</v>
      </c>
      <c r="H656" s="69">
        <f t="shared" si="1193"/>
        <v>0</v>
      </c>
      <c r="I656" s="69">
        <f t="shared" si="1193"/>
        <v>0</v>
      </c>
      <c r="J656" s="69">
        <f t="shared" si="1193"/>
        <v>0</v>
      </c>
      <c r="K656" s="69">
        <f t="shared" si="1193"/>
        <v>0</v>
      </c>
      <c r="L656" s="69">
        <f t="shared" si="1193"/>
        <v>0</v>
      </c>
      <c r="M656" s="69">
        <f t="shared" si="1193"/>
        <v>0</v>
      </c>
      <c r="N656" s="69">
        <f t="shared" si="1193"/>
        <v>0</v>
      </c>
      <c r="O656" s="69">
        <f t="shared" si="1193"/>
        <v>0</v>
      </c>
      <c r="P656" s="69">
        <f t="shared" si="1194"/>
        <v>0</v>
      </c>
      <c r="Q656" s="69">
        <f t="shared" si="1194"/>
        <v>0</v>
      </c>
      <c r="R656" s="69">
        <f t="shared" si="1194"/>
        <v>0</v>
      </c>
      <c r="S656" s="69">
        <f t="shared" si="1194"/>
        <v>0</v>
      </c>
      <c r="T656" s="69">
        <f t="shared" si="1194"/>
        <v>0</v>
      </c>
      <c r="U656" s="69">
        <f t="shared" si="1194"/>
        <v>0</v>
      </c>
      <c r="V656" s="69">
        <f t="shared" si="1194"/>
        <v>0</v>
      </c>
      <c r="W656" s="69">
        <f t="shared" si="1194"/>
        <v>0</v>
      </c>
      <c r="X656" s="69">
        <f t="shared" si="1194"/>
        <v>0</v>
      </c>
      <c r="AA656" s="3">
        <f t="shared" si="1195"/>
        <v>0</v>
      </c>
    </row>
    <row r="657" spans="1:27" x14ac:dyDescent="0.25">
      <c r="A657" s="8">
        <f t="shared" si="1197"/>
        <v>526</v>
      </c>
      <c r="E657" s="63">
        <f>SUM(E648:E656)</f>
        <v>197887.53584042806</v>
      </c>
      <c r="F657" s="63">
        <f t="shared" ref="F657" si="1198">SUM(F648:F656)</f>
        <v>57450.741159287965</v>
      </c>
      <c r="G657" s="63">
        <f t="shared" ref="G657" si="1199">SUM(G648:G656)</f>
        <v>32973.512854638873</v>
      </c>
      <c r="H657" s="63">
        <f t="shared" ref="H657" si="1200">SUM(H648:H656)</f>
        <v>25588.576002150898</v>
      </c>
      <c r="I657" s="63">
        <f t="shared" ref="I657" si="1201">SUM(I648:I656)</f>
        <v>7685.2739064869502</v>
      </c>
      <c r="J657" s="63">
        <f t="shared" ref="J657" si="1202">SUM(J648:J656)</f>
        <v>16112.726231120132</v>
      </c>
      <c r="K657" s="63">
        <f t="shared" ref="K657" si="1203">SUM(K648:K656)</f>
        <v>42579.884217259139</v>
      </c>
      <c r="L657" s="63">
        <f t="shared" ref="L657" si="1204">SUM(L648:L656)</f>
        <v>3232.6989655464931</v>
      </c>
      <c r="M657" s="63">
        <f t="shared" ref="M657" si="1205">SUM(M648:M656)</f>
        <v>10429.041817057172</v>
      </c>
      <c r="N657" s="63">
        <f t="shared" ref="N657" si="1206">SUM(N648:N656)</f>
        <v>0.6587726442859968</v>
      </c>
      <c r="O657" s="63">
        <f t="shared" ref="O657" si="1207">SUM(O648:O656)</f>
        <v>7.2464990871459642</v>
      </c>
      <c r="P657" s="63">
        <f t="shared" ref="P657" si="1208">SUM(P648:P656)</f>
        <v>1827.1754151490222</v>
      </c>
      <c r="Q657" s="63">
        <f t="shared" ref="Q657" si="1209">SUM(Q648:Q656)</f>
        <v>0</v>
      </c>
      <c r="R657" s="63">
        <f t="shared" ref="R657" si="1210">SUM(R648:R656)</f>
        <v>0</v>
      </c>
      <c r="S657" s="63">
        <f t="shared" ref="S657" si="1211">SUM(S648:S656)</f>
        <v>0</v>
      </c>
      <c r="T657" s="63">
        <f t="shared" ref="T657" si="1212">SUM(T648:T656)</f>
        <v>0</v>
      </c>
      <c r="U657" s="63">
        <f t="shared" ref="U657" si="1213">SUM(U648:U656)</f>
        <v>0</v>
      </c>
      <c r="V657" s="63">
        <f t="shared" ref="V657" si="1214">SUM(V648:V656)</f>
        <v>0</v>
      </c>
      <c r="W657" s="63">
        <f t="shared" ref="W657" si="1215">SUM(W648:W656)</f>
        <v>0</v>
      </c>
      <c r="X657" s="63">
        <f t="shared" ref="X657" si="1216">SUM(X648:X656)</f>
        <v>0</v>
      </c>
      <c r="AA657" s="3">
        <f t="shared" si="1195"/>
        <v>0</v>
      </c>
    </row>
    <row r="659" spans="1:27" x14ac:dyDescent="0.25">
      <c r="B659" s="3" t="s">
        <v>493</v>
      </c>
    </row>
    <row r="660" spans="1:27" x14ac:dyDescent="0.25">
      <c r="A660" s="8">
        <f>A657+1</f>
        <v>527</v>
      </c>
      <c r="B660" s="3" t="str">
        <f>B648</f>
        <v xml:space="preserve">    Consumer</v>
      </c>
      <c r="C660" s="34" t="s">
        <v>373</v>
      </c>
      <c r="E660" s="63">
        <f>'Class Expense - Elec'!$G$134+'Class Expense - PRP'!$G$134</f>
        <v>0</v>
      </c>
      <c r="F660" s="63">
        <f t="shared" ref="F660:O668" si="1217">IFERROR($E660*VLOOKUP($C660,ALLOCATORS,F$1,FALSE),0)</f>
        <v>0</v>
      </c>
      <c r="G660" s="63">
        <f t="shared" si="1217"/>
        <v>0</v>
      </c>
      <c r="H660" s="63">
        <f t="shared" si="1217"/>
        <v>0</v>
      </c>
      <c r="I660" s="63">
        <f t="shared" si="1217"/>
        <v>0</v>
      </c>
      <c r="J660" s="63">
        <f t="shared" si="1217"/>
        <v>0</v>
      </c>
      <c r="K660" s="63">
        <f t="shared" si="1217"/>
        <v>0</v>
      </c>
      <c r="L660" s="63">
        <f t="shared" si="1217"/>
        <v>0</v>
      </c>
      <c r="M660" s="63">
        <f t="shared" si="1217"/>
        <v>0</v>
      </c>
      <c r="N660" s="63">
        <f t="shared" si="1217"/>
        <v>0</v>
      </c>
      <c r="O660" s="63">
        <f t="shared" si="1217"/>
        <v>0</v>
      </c>
      <c r="P660" s="63">
        <f t="shared" ref="P660:X668" si="1218">IFERROR($E660*VLOOKUP($C660,ALLOCATORS,P$1,FALSE),0)</f>
        <v>0</v>
      </c>
      <c r="Q660" s="63">
        <f t="shared" si="1218"/>
        <v>0</v>
      </c>
      <c r="R660" s="63">
        <f t="shared" si="1218"/>
        <v>0</v>
      </c>
      <c r="S660" s="63">
        <f t="shared" si="1218"/>
        <v>0</v>
      </c>
      <c r="T660" s="63">
        <f t="shared" si="1218"/>
        <v>0</v>
      </c>
      <c r="U660" s="63">
        <f t="shared" si="1218"/>
        <v>0</v>
      </c>
      <c r="V660" s="63">
        <f t="shared" si="1218"/>
        <v>0</v>
      </c>
      <c r="W660" s="63">
        <f t="shared" si="1218"/>
        <v>0</v>
      </c>
      <c r="X660" s="63">
        <f t="shared" si="1218"/>
        <v>0</v>
      </c>
      <c r="AA660" s="3">
        <f t="shared" ref="AA660:AA669" si="1219">IF(ROUND(SUM(F660:X660)-E660,0)=0,0,1)</f>
        <v>0</v>
      </c>
    </row>
    <row r="661" spans="1:27" x14ac:dyDescent="0.25">
      <c r="A661" s="8">
        <f>+A660+1</f>
        <v>528</v>
      </c>
      <c r="B661" s="3" t="str">
        <f t="shared" ref="B661:B668" si="1220">B649</f>
        <v xml:space="preserve">    Demand</v>
      </c>
      <c r="C661" s="34" t="s">
        <v>525</v>
      </c>
      <c r="E661" s="63">
        <f>'Class Expense - Elec'!$H$134+'Class Expense - PRP'!$H$134</f>
        <v>0</v>
      </c>
      <c r="F661" s="63">
        <f t="shared" si="1217"/>
        <v>0</v>
      </c>
      <c r="G661" s="63">
        <f t="shared" si="1217"/>
        <v>0</v>
      </c>
      <c r="H661" s="63">
        <f t="shared" si="1217"/>
        <v>0</v>
      </c>
      <c r="I661" s="63">
        <f t="shared" si="1217"/>
        <v>0</v>
      </c>
      <c r="J661" s="63">
        <f t="shared" si="1217"/>
        <v>0</v>
      </c>
      <c r="K661" s="63">
        <f t="shared" si="1217"/>
        <v>0</v>
      </c>
      <c r="L661" s="63">
        <f t="shared" si="1217"/>
        <v>0</v>
      </c>
      <c r="M661" s="63">
        <f t="shared" si="1217"/>
        <v>0</v>
      </c>
      <c r="N661" s="63">
        <f t="shared" si="1217"/>
        <v>0</v>
      </c>
      <c r="O661" s="63">
        <f t="shared" si="1217"/>
        <v>0</v>
      </c>
      <c r="P661" s="63">
        <f t="shared" si="1218"/>
        <v>0</v>
      </c>
      <c r="Q661" s="63">
        <f t="shared" si="1218"/>
        <v>0</v>
      </c>
      <c r="R661" s="63">
        <f t="shared" si="1218"/>
        <v>0</v>
      </c>
      <c r="S661" s="63">
        <f t="shared" si="1218"/>
        <v>0</v>
      </c>
      <c r="T661" s="63">
        <f t="shared" si="1218"/>
        <v>0</v>
      </c>
      <c r="U661" s="63">
        <f t="shared" si="1218"/>
        <v>0</v>
      </c>
      <c r="V661" s="63">
        <f t="shared" si="1218"/>
        <v>0</v>
      </c>
      <c r="W661" s="63">
        <f t="shared" si="1218"/>
        <v>0</v>
      </c>
      <c r="X661" s="63">
        <f t="shared" si="1218"/>
        <v>0</v>
      </c>
      <c r="AA661" s="3">
        <f t="shared" si="1219"/>
        <v>0</v>
      </c>
    </row>
    <row r="662" spans="1:27" x14ac:dyDescent="0.25">
      <c r="A662" s="8">
        <f t="shared" ref="A662:A669" si="1221">+A661+1</f>
        <v>529</v>
      </c>
      <c r="B662" s="3" t="str">
        <f t="shared" si="1220"/>
        <v xml:space="preserve">    Energy</v>
      </c>
      <c r="C662" s="34" t="s">
        <v>369</v>
      </c>
      <c r="E662" s="63">
        <f>'Class Expense - Elec'!$I$134+'Class Expense - PRP'!$I$134</f>
        <v>0</v>
      </c>
      <c r="F662" s="63">
        <f t="shared" si="1217"/>
        <v>0</v>
      </c>
      <c r="G662" s="63">
        <f t="shared" si="1217"/>
        <v>0</v>
      </c>
      <c r="H662" s="63">
        <f t="shared" si="1217"/>
        <v>0</v>
      </c>
      <c r="I662" s="63">
        <f t="shared" si="1217"/>
        <v>0</v>
      </c>
      <c r="J662" s="63">
        <f t="shared" si="1217"/>
        <v>0</v>
      </c>
      <c r="K662" s="63">
        <f t="shared" si="1217"/>
        <v>0</v>
      </c>
      <c r="L662" s="63">
        <f t="shared" si="1217"/>
        <v>0</v>
      </c>
      <c r="M662" s="63">
        <f t="shared" si="1217"/>
        <v>0</v>
      </c>
      <c r="N662" s="63">
        <f t="shared" si="1217"/>
        <v>0</v>
      </c>
      <c r="O662" s="63">
        <f t="shared" si="1217"/>
        <v>0</v>
      </c>
      <c r="P662" s="63">
        <f t="shared" si="1218"/>
        <v>0</v>
      </c>
      <c r="Q662" s="63">
        <f t="shared" si="1218"/>
        <v>0</v>
      </c>
      <c r="R662" s="63">
        <f t="shared" si="1218"/>
        <v>0</v>
      </c>
      <c r="S662" s="63">
        <f t="shared" si="1218"/>
        <v>0</v>
      </c>
      <c r="T662" s="63">
        <f t="shared" si="1218"/>
        <v>0</v>
      </c>
      <c r="U662" s="63">
        <f t="shared" si="1218"/>
        <v>0</v>
      </c>
      <c r="V662" s="63">
        <f t="shared" si="1218"/>
        <v>0</v>
      </c>
      <c r="W662" s="63">
        <f t="shared" si="1218"/>
        <v>0</v>
      </c>
      <c r="X662" s="63">
        <f t="shared" si="1218"/>
        <v>0</v>
      </c>
      <c r="AA662" s="3">
        <f t="shared" si="1219"/>
        <v>0</v>
      </c>
    </row>
    <row r="663" spans="1:27" x14ac:dyDescent="0.25">
      <c r="A663" s="8">
        <f t="shared" si="1221"/>
        <v>530</v>
      </c>
      <c r="B663" s="3" t="str">
        <f t="shared" si="1220"/>
        <v xml:space="preserve">    Revenue</v>
      </c>
      <c r="C663" s="34" t="s">
        <v>91</v>
      </c>
      <c r="E663" s="63">
        <f>'Class Expense - Elec'!$J$134+'Class Expense - PRP'!$J$134</f>
        <v>0</v>
      </c>
      <c r="F663" s="63">
        <f t="shared" si="1217"/>
        <v>0</v>
      </c>
      <c r="G663" s="63">
        <f t="shared" si="1217"/>
        <v>0</v>
      </c>
      <c r="H663" s="63">
        <f t="shared" si="1217"/>
        <v>0</v>
      </c>
      <c r="I663" s="63">
        <f t="shared" si="1217"/>
        <v>0</v>
      </c>
      <c r="J663" s="63">
        <f t="shared" si="1217"/>
        <v>0</v>
      </c>
      <c r="K663" s="63">
        <f t="shared" si="1217"/>
        <v>0</v>
      </c>
      <c r="L663" s="63">
        <f t="shared" si="1217"/>
        <v>0</v>
      </c>
      <c r="M663" s="63">
        <f t="shared" si="1217"/>
        <v>0</v>
      </c>
      <c r="N663" s="63">
        <f t="shared" si="1217"/>
        <v>0</v>
      </c>
      <c r="O663" s="63">
        <f t="shared" si="1217"/>
        <v>0</v>
      </c>
      <c r="P663" s="63">
        <f t="shared" si="1218"/>
        <v>0</v>
      </c>
      <c r="Q663" s="63">
        <f t="shared" si="1218"/>
        <v>0</v>
      </c>
      <c r="R663" s="63">
        <f t="shared" si="1218"/>
        <v>0</v>
      </c>
      <c r="S663" s="63">
        <f t="shared" si="1218"/>
        <v>0</v>
      </c>
      <c r="T663" s="63">
        <f t="shared" si="1218"/>
        <v>0</v>
      </c>
      <c r="U663" s="63">
        <f t="shared" si="1218"/>
        <v>0</v>
      </c>
      <c r="V663" s="63">
        <f t="shared" si="1218"/>
        <v>0</v>
      </c>
      <c r="W663" s="63">
        <f t="shared" si="1218"/>
        <v>0</v>
      </c>
      <c r="X663" s="63">
        <f t="shared" si="1218"/>
        <v>0</v>
      </c>
      <c r="AA663" s="3">
        <f t="shared" si="1219"/>
        <v>0</v>
      </c>
    </row>
    <row r="664" spans="1:27" x14ac:dyDescent="0.25">
      <c r="A664" s="8">
        <f t="shared" si="1221"/>
        <v>531</v>
      </c>
      <c r="B664" s="3" t="str">
        <f t="shared" si="1220"/>
        <v xml:space="preserve">    Lights</v>
      </c>
      <c r="C664" s="34" t="s">
        <v>577</v>
      </c>
      <c r="E664" s="63">
        <f>'Class Expense - Elec'!$K$134+'Class Expense - PRP'!$K$134</f>
        <v>0</v>
      </c>
      <c r="F664" s="63">
        <f t="shared" si="1217"/>
        <v>0</v>
      </c>
      <c r="G664" s="63">
        <f t="shared" si="1217"/>
        <v>0</v>
      </c>
      <c r="H664" s="63">
        <f t="shared" si="1217"/>
        <v>0</v>
      </c>
      <c r="I664" s="63">
        <f t="shared" si="1217"/>
        <v>0</v>
      </c>
      <c r="J664" s="63">
        <f t="shared" si="1217"/>
        <v>0</v>
      </c>
      <c r="K664" s="63">
        <f t="shared" si="1217"/>
        <v>0</v>
      </c>
      <c r="L664" s="63">
        <f t="shared" si="1217"/>
        <v>0</v>
      </c>
      <c r="M664" s="63">
        <f t="shared" si="1217"/>
        <v>0</v>
      </c>
      <c r="N664" s="63">
        <f t="shared" si="1217"/>
        <v>0</v>
      </c>
      <c r="O664" s="63">
        <f t="shared" si="1217"/>
        <v>0</v>
      </c>
      <c r="P664" s="63">
        <f t="shared" si="1218"/>
        <v>0</v>
      </c>
      <c r="Q664" s="63">
        <f t="shared" si="1218"/>
        <v>0</v>
      </c>
      <c r="R664" s="63">
        <f t="shared" si="1218"/>
        <v>0</v>
      </c>
      <c r="S664" s="63">
        <f t="shared" si="1218"/>
        <v>0</v>
      </c>
      <c r="T664" s="63">
        <f t="shared" si="1218"/>
        <v>0</v>
      </c>
      <c r="U664" s="63">
        <f t="shared" si="1218"/>
        <v>0</v>
      </c>
      <c r="V664" s="63">
        <f t="shared" si="1218"/>
        <v>0</v>
      </c>
      <c r="W664" s="63">
        <f t="shared" si="1218"/>
        <v>0</v>
      </c>
      <c r="X664" s="63">
        <f t="shared" si="1218"/>
        <v>0</v>
      </c>
      <c r="AA664" s="3">
        <f t="shared" si="1219"/>
        <v>0</v>
      </c>
    </row>
    <row r="665" spans="1:27" x14ac:dyDescent="0.25">
      <c r="A665" s="8">
        <f t="shared" si="1221"/>
        <v>532</v>
      </c>
      <c r="B665" s="3" t="str">
        <f t="shared" si="1220"/>
        <v xml:space="preserve">    na</v>
      </c>
      <c r="C665" s="34" t="s">
        <v>373</v>
      </c>
      <c r="E665" s="63">
        <f>'Class Expense - Elec'!$L$134+'Class Expense - PRP'!$L$134</f>
        <v>0</v>
      </c>
      <c r="F665" s="63">
        <f t="shared" si="1217"/>
        <v>0</v>
      </c>
      <c r="G665" s="63">
        <f t="shared" si="1217"/>
        <v>0</v>
      </c>
      <c r="H665" s="63">
        <f t="shared" si="1217"/>
        <v>0</v>
      </c>
      <c r="I665" s="63">
        <f t="shared" si="1217"/>
        <v>0</v>
      </c>
      <c r="J665" s="63">
        <f t="shared" si="1217"/>
        <v>0</v>
      </c>
      <c r="K665" s="63">
        <f t="shared" si="1217"/>
        <v>0</v>
      </c>
      <c r="L665" s="63">
        <f t="shared" si="1217"/>
        <v>0</v>
      </c>
      <c r="M665" s="63">
        <f t="shared" si="1217"/>
        <v>0</v>
      </c>
      <c r="N665" s="63">
        <f t="shared" si="1217"/>
        <v>0</v>
      </c>
      <c r="O665" s="63">
        <f t="shared" si="1217"/>
        <v>0</v>
      </c>
      <c r="P665" s="63">
        <f t="shared" si="1218"/>
        <v>0</v>
      </c>
      <c r="Q665" s="63">
        <f t="shared" si="1218"/>
        <v>0</v>
      </c>
      <c r="R665" s="63">
        <f t="shared" si="1218"/>
        <v>0</v>
      </c>
      <c r="S665" s="63">
        <f t="shared" si="1218"/>
        <v>0</v>
      </c>
      <c r="T665" s="63">
        <f t="shared" si="1218"/>
        <v>0</v>
      </c>
      <c r="U665" s="63">
        <f t="shared" si="1218"/>
        <v>0</v>
      </c>
      <c r="V665" s="63">
        <f t="shared" si="1218"/>
        <v>0</v>
      </c>
      <c r="W665" s="63">
        <f t="shared" si="1218"/>
        <v>0</v>
      </c>
      <c r="X665" s="63">
        <f t="shared" si="1218"/>
        <v>0</v>
      </c>
      <c r="AA665" s="3">
        <f t="shared" si="1219"/>
        <v>0</v>
      </c>
    </row>
    <row r="666" spans="1:27" x14ac:dyDescent="0.25">
      <c r="A666" s="8">
        <f t="shared" si="1221"/>
        <v>533</v>
      </c>
      <c r="B666" s="3" t="str">
        <f t="shared" si="1220"/>
        <v xml:space="preserve">    na</v>
      </c>
      <c r="C666" s="34" t="s">
        <v>373</v>
      </c>
      <c r="E666" s="63">
        <f>'Class Expense - Elec'!$M$134+'Class Expense - PRP'!$M$134</f>
        <v>0</v>
      </c>
      <c r="F666" s="63">
        <f t="shared" si="1217"/>
        <v>0</v>
      </c>
      <c r="G666" s="63">
        <f t="shared" si="1217"/>
        <v>0</v>
      </c>
      <c r="H666" s="63">
        <f t="shared" si="1217"/>
        <v>0</v>
      </c>
      <c r="I666" s="63">
        <f t="shared" si="1217"/>
        <v>0</v>
      </c>
      <c r="J666" s="63">
        <f t="shared" si="1217"/>
        <v>0</v>
      </c>
      <c r="K666" s="63">
        <f t="shared" si="1217"/>
        <v>0</v>
      </c>
      <c r="L666" s="63">
        <f t="shared" si="1217"/>
        <v>0</v>
      </c>
      <c r="M666" s="63">
        <f t="shared" si="1217"/>
        <v>0</v>
      </c>
      <c r="N666" s="63">
        <f t="shared" si="1217"/>
        <v>0</v>
      </c>
      <c r="O666" s="63">
        <f t="shared" si="1217"/>
        <v>0</v>
      </c>
      <c r="P666" s="63">
        <f t="shared" si="1218"/>
        <v>0</v>
      </c>
      <c r="Q666" s="63">
        <f t="shared" si="1218"/>
        <v>0</v>
      </c>
      <c r="R666" s="63">
        <f t="shared" si="1218"/>
        <v>0</v>
      </c>
      <c r="S666" s="63">
        <f t="shared" si="1218"/>
        <v>0</v>
      </c>
      <c r="T666" s="63">
        <f t="shared" si="1218"/>
        <v>0</v>
      </c>
      <c r="U666" s="63">
        <f t="shared" si="1218"/>
        <v>0</v>
      </c>
      <c r="V666" s="63">
        <f t="shared" si="1218"/>
        <v>0</v>
      </c>
      <c r="W666" s="63">
        <f t="shared" si="1218"/>
        <v>0</v>
      </c>
      <c r="X666" s="63">
        <f t="shared" si="1218"/>
        <v>0</v>
      </c>
      <c r="AA666" s="3">
        <f t="shared" si="1219"/>
        <v>0</v>
      </c>
    </row>
    <row r="667" spans="1:27" x14ac:dyDescent="0.25">
      <c r="A667" s="8">
        <f t="shared" si="1221"/>
        <v>534</v>
      </c>
      <c r="B667" s="3" t="str">
        <f t="shared" si="1220"/>
        <v xml:space="preserve">    na</v>
      </c>
      <c r="C667" s="34" t="s">
        <v>373</v>
      </c>
      <c r="E667" s="63">
        <f>'Class Expense - Elec'!$N$134+'Class Expense - PRP'!$N$134</f>
        <v>0</v>
      </c>
      <c r="F667" s="63">
        <f t="shared" si="1217"/>
        <v>0</v>
      </c>
      <c r="G667" s="63">
        <f t="shared" si="1217"/>
        <v>0</v>
      </c>
      <c r="H667" s="63">
        <f t="shared" si="1217"/>
        <v>0</v>
      </c>
      <c r="I667" s="63">
        <f t="shared" si="1217"/>
        <v>0</v>
      </c>
      <c r="J667" s="63">
        <f t="shared" si="1217"/>
        <v>0</v>
      </c>
      <c r="K667" s="63">
        <f t="shared" si="1217"/>
        <v>0</v>
      </c>
      <c r="L667" s="63">
        <f t="shared" si="1217"/>
        <v>0</v>
      </c>
      <c r="M667" s="63">
        <f t="shared" si="1217"/>
        <v>0</v>
      </c>
      <c r="N667" s="63">
        <f t="shared" si="1217"/>
        <v>0</v>
      </c>
      <c r="O667" s="63">
        <f t="shared" si="1217"/>
        <v>0</v>
      </c>
      <c r="P667" s="63">
        <f t="shared" si="1218"/>
        <v>0</v>
      </c>
      <c r="Q667" s="63">
        <f t="shared" si="1218"/>
        <v>0</v>
      </c>
      <c r="R667" s="63">
        <f t="shared" si="1218"/>
        <v>0</v>
      </c>
      <c r="S667" s="63">
        <f t="shared" si="1218"/>
        <v>0</v>
      </c>
      <c r="T667" s="63">
        <f t="shared" si="1218"/>
        <v>0</v>
      </c>
      <c r="U667" s="63">
        <f t="shared" si="1218"/>
        <v>0</v>
      </c>
      <c r="V667" s="63">
        <f t="shared" si="1218"/>
        <v>0</v>
      </c>
      <c r="W667" s="63">
        <f t="shared" si="1218"/>
        <v>0</v>
      </c>
      <c r="X667" s="63">
        <f t="shared" si="1218"/>
        <v>0</v>
      </c>
      <c r="AA667" s="3">
        <f t="shared" si="1219"/>
        <v>0</v>
      </c>
    </row>
    <row r="668" spans="1:27" x14ac:dyDescent="0.25">
      <c r="A668" s="8">
        <f t="shared" si="1221"/>
        <v>535</v>
      </c>
      <c r="B668" s="3" t="str">
        <f t="shared" si="1220"/>
        <v xml:space="preserve">    na</v>
      </c>
      <c r="C668" s="34" t="s">
        <v>373</v>
      </c>
      <c r="E668" s="69">
        <f>'Class Expense - Elec'!$O$134+'Class Expense - PRP'!$O$134</f>
        <v>0</v>
      </c>
      <c r="F668" s="69">
        <f t="shared" si="1217"/>
        <v>0</v>
      </c>
      <c r="G668" s="69">
        <f t="shared" si="1217"/>
        <v>0</v>
      </c>
      <c r="H668" s="69">
        <f t="shared" si="1217"/>
        <v>0</v>
      </c>
      <c r="I668" s="69">
        <f t="shared" si="1217"/>
        <v>0</v>
      </c>
      <c r="J668" s="69">
        <f t="shared" si="1217"/>
        <v>0</v>
      </c>
      <c r="K668" s="69">
        <f t="shared" si="1217"/>
        <v>0</v>
      </c>
      <c r="L668" s="69">
        <f t="shared" si="1217"/>
        <v>0</v>
      </c>
      <c r="M668" s="69">
        <f t="shared" si="1217"/>
        <v>0</v>
      </c>
      <c r="N668" s="69">
        <f t="shared" si="1217"/>
        <v>0</v>
      </c>
      <c r="O668" s="69">
        <f t="shared" si="1217"/>
        <v>0</v>
      </c>
      <c r="P668" s="69">
        <f t="shared" si="1218"/>
        <v>0</v>
      </c>
      <c r="Q668" s="69">
        <f t="shared" si="1218"/>
        <v>0</v>
      </c>
      <c r="R668" s="69">
        <f t="shared" si="1218"/>
        <v>0</v>
      </c>
      <c r="S668" s="69">
        <f t="shared" si="1218"/>
        <v>0</v>
      </c>
      <c r="T668" s="69">
        <f t="shared" si="1218"/>
        <v>0</v>
      </c>
      <c r="U668" s="69">
        <f t="shared" si="1218"/>
        <v>0</v>
      </c>
      <c r="V668" s="69">
        <f t="shared" si="1218"/>
        <v>0</v>
      </c>
      <c r="W668" s="69">
        <f t="shared" si="1218"/>
        <v>0</v>
      </c>
      <c r="X668" s="69">
        <f t="shared" si="1218"/>
        <v>0</v>
      </c>
      <c r="AA668" s="3">
        <f t="shared" si="1219"/>
        <v>0</v>
      </c>
    </row>
    <row r="669" spans="1:27" x14ac:dyDescent="0.25">
      <c r="A669" s="8">
        <f t="shared" si="1221"/>
        <v>536</v>
      </c>
      <c r="E669" s="63">
        <f>SUM(E660:E668)</f>
        <v>0</v>
      </c>
      <c r="F669" s="63">
        <f t="shared" ref="F669" si="1222">SUM(F660:F668)</f>
        <v>0</v>
      </c>
      <c r="G669" s="63">
        <f t="shared" ref="G669" si="1223">SUM(G660:G668)</f>
        <v>0</v>
      </c>
      <c r="H669" s="63">
        <f t="shared" ref="H669" si="1224">SUM(H660:H668)</f>
        <v>0</v>
      </c>
      <c r="I669" s="63">
        <f t="shared" ref="I669" si="1225">SUM(I660:I668)</f>
        <v>0</v>
      </c>
      <c r="J669" s="63">
        <f t="shared" ref="J669" si="1226">SUM(J660:J668)</f>
        <v>0</v>
      </c>
      <c r="K669" s="63">
        <f t="shared" ref="K669" si="1227">SUM(K660:K668)</f>
        <v>0</v>
      </c>
      <c r="L669" s="63">
        <f t="shared" ref="L669" si="1228">SUM(L660:L668)</f>
        <v>0</v>
      </c>
      <c r="M669" s="63">
        <f t="shared" ref="M669" si="1229">SUM(M660:M668)</f>
        <v>0</v>
      </c>
      <c r="N669" s="63">
        <f t="shared" ref="N669" si="1230">SUM(N660:N668)</f>
        <v>0</v>
      </c>
      <c r="O669" s="63">
        <f t="shared" ref="O669" si="1231">SUM(O660:O668)</f>
        <v>0</v>
      </c>
      <c r="P669" s="63">
        <f t="shared" ref="P669" si="1232">SUM(P660:P668)</f>
        <v>0</v>
      </c>
      <c r="Q669" s="63">
        <f t="shared" ref="Q669" si="1233">SUM(Q660:Q668)</f>
        <v>0</v>
      </c>
      <c r="R669" s="63">
        <f t="shared" ref="R669" si="1234">SUM(R660:R668)</f>
        <v>0</v>
      </c>
      <c r="S669" s="63">
        <f t="shared" ref="S669" si="1235">SUM(S660:S668)</f>
        <v>0</v>
      </c>
      <c r="T669" s="63">
        <f t="shared" ref="T669" si="1236">SUM(T660:T668)</f>
        <v>0</v>
      </c>
      <c r="U669" s="63">
        <f t="shared" ref="U669" si="1237">SUM(U660:U668)</f>
        <v>0</v>
      </c>
      <c r="V669" s="63">
        <f t="shared" ref="V669" si="1238">SUM(V660:V668)</f>
        <v>0</v>
      </c>
      <c r="W669" s="63">
        <f t="shared" ref="W669" si="1239">SUM(W660:W668)</f>
        <v>0</v>
      </c>
      <c r="X669" s="63">
        <f t="shared" ref="X669" si="1240">SUM(X660:X668)</f>
        <v>0</v>
      </c>
      <c r="AA669" s="3">
        <f t="shared" si="1219"/>
        <v>0</v>
      </c>
    </row>
    <row r="671" spans="1:27" x14ac:dyDescent="0.25">
      <c r="B671" s="3" t="s">
        <v>494</v>
      </c>
    </row>
    <row r="672" spans="1:27" x14ac:dyDescent="0.25">
      <c r="A672" s="8">
        <f>A669+1</f>
        <v>537</v>
      </c>
      <c r="B672" s="3" t="str">
        <f>B660</f>
        <v xml:space="preserve">    Consumer</v>
      </c>
      <c r="C672" s="34" t="s">
        <v>573</v>
      </c>
      <c r="E672" s="63">
        <f>'Class Expense - Elec'!$G$135+'Class Expense - PRP'!$G$135</f>
        <v>1906386.031210578</v>
      </c>
      <c r="F672" s="63">
        <f t="shared" ref="F672:O680" si="1241">IFERROR($E672*VLOOKUP($C672,ALLOCATORS,F$1,FALSE),0)</f>
        <v>524546.83031658898</v>
      </c>
      <c r="G672" s="63">
        <f t="shared" si="1241"/>
        <v>251372.30230590553</v>
      </c>
      <c r="H672" s="63">
        <f t="shared" si="1241"/>
        <v>299709.67032254825</v>
      </c>
      <c r="I672" s="63">
        <f t="shared" si="1241"/>
        <v>91020.21842999474</v>
      </c>
      <c r="J672" s="63">
        <f t="shared" si="1241"/>
        <v>161268.77047691762</v>
      </c>
      <c r="K672" s="63">
        <f t="shared" si="1241"/>
        <v>421177.71861252893</v>
      </c>
      <c r="L672" s="63">
        <f t="shared" si="1241"/>
        <v>33148.528754451552</v>
      </c>
      <c r="M672" s="63">
        <f t="shared" si="1241"/>
        <v>117044.97631547066</v>
      </c>
      <c r="N672" s="63">
        <f t="shared" si="1241"/>
        <v>7.8988015174227861</v>
      </c>
      <c r="O672" s="63">
        <f t="shared" si="1241"/>
        <v>38.541540105159847</v>
      </c>
      <c r="P672" s="63">
        <f t="shared" ref="P672:X680" si="1242">IFERROR($E672*VLOOKUP($C672,ALLOCATORS,P$1,FALSE),0)</f>
        <v>7050.5753345496069</v>
      </c>
      <c r="Q672" s="63">
        <f t="shared" si="1242"/>
        <v>0</v>
      </c>
      <c r="R672" s="63">
        <f t="shared" si="1242"/>
        <v>0</v>
      </c>
      <c r="S672" s="63">
        <f t="shared" si="1242"/>
        <v>0</v>
      </c>
      <c r="T672" s="63">
        <f t="shared" si="1242"/>
        <v>0</v>
      </c>
      <c r="U672" s="63">
        <f t="shared" si="1242"/>
        <v>0</v>
      </c>
      <c r="V672" s="63">
        <f t="shared" si="1242"/>
        <v>0</v>
      </c>
      <c r="W672" s="63">
        <f t="shared" si="1242"/>
        <v>0</v>
      </c>
      <c r="X672" s="63">
        <f t="shared" si="1242"/>
        <v>0</v>
      </c>
      <c r="AA672" s="3">
        <f t="shared" ref="AA672:AA681" si="1243">IF(ROUND(SUM(F672:X672)-E672,0)=0,0,1)</f>
        <v>0</v>
      </c>
    </row>
    <row r="673" spans="1:27" x14ac:dyDescent="0.25">
      <c r="A673" s="8">
        <f>+A672+1</f>
        <v>538</v>
      </c>
      <c r="B673" s="3" t="str">
        <f t="shared" ref="B673:B680" si="1244">B661</f>
        <v xml:space="preserve">    Demand</v>
      </c>
      <c r="C673" s="34" t="s">
        <v>573</v>
      </c>
      <c r="E673" s="63">
        <f>'Class Expense - Elec'!$H$135+'Class Expense - PRP'!$H$135</f>
        <v>9449224.4296699595</v>
      </c>
      <c r="F673" s="63">
        <f t="shared" si="1241"/>
        <v>2599977.4664662117</v>
      </c>
      <c r="G673" s="63">
        <f t="shared" si="1241"/>
        <v>1245956.0975606907</v>
      </c>
      <c r="H673" s="63">
        <f t="shared" si="1241"/>
        <v>1485545.8927286535</v>
      </c>
      <c r="I673" s="63">
        <f t="shared" si="1241"/>
        <v>451152.31516695867</v>
      </c>
      <c r="J673" s="63">
        <f t="shared" si="1241"/>
        <v>799347.44631214859</v>
      </c>
      <c r="K673" s="63">
        <f t="shared" si="1241"/>
        <v>2087616.4233216424</v>
      </c>
      <c r="L673" s="63">
        <f t="shared" si="1241"/>
        <v>164304.54408820719</v>
      </c>
      <c r="M673" s="63">
        <f t="shared" si="1241"/>
        <v>580147.05912840425</v>
      </c>
      <c r="N673" s="63">
        <f t="shared" si="1241"/>
        <v>39.151329815478029</v>
      </c>
      <c r="O673" s="63">
        <f t="shared" si="1241"/>
        <v>191.03563305461137</v>
      </c>
      <c r="P673" s="63">
        <f t="shared" si="1242"/>
        <v>34946.997934174186</v>
      </c>
      <c r="Q673" s="63">
        <f t="shared" si="1242"/>
        <v>0</v>
      </c>
      <c r="R673" s="63">
        <f t="shared" si="1242"/>
        <v>0</v>
      </c>
      <c r="S673" s="63">
        <f t="shared" si="1242"/>
        <v>0</v>
      </c>
      <c r="T673" s="63">
        <f t="shared" si="1242"/>
        <v>0</v>
      </c>
      <c r="U673" s="63">
        <f t="shared" si="1242"/>
        <v>0</v>
      </c>
      <c r="V673" s="63">
        <f t="shared" si="1242"/>
        <v>0</v>
      </c>
      <c r="W673" s="63">
        <f t="shared" si="1242"/>
        <v>0</v>
      </c>
      <c r="X673" s="63">
        <f t="shared" si="1242"/>
        <v>0</v>
      </c>
      <c r="AA673" s="3">
        <f t="shared" si="1243"/>
        <v>0</v>
      </c>
    </row>
    <row r="674" spans="1:27" x14ac:dyDescent="0.25">
      <c r="A674" s="8">
        <f t="shared" ref="A674:A681" si="1245">+A673+1</f>
        <v>539</v>
      </c>
      <c r="B674" s="3" t="str">
        <f t="shared" si="1244"/>
        <v xml:space="preserve">    Energy</v>
      </c>
      <c r="C674" s="34" t="s">
        <v>573</v>
      </c>
      <c r="E674" s="63">
        <f>'Class Expense - Elec'!$I$135+'Class Expense - PRP'!$I$135</f>
        <v>0</v>
      </c>
      <c r="F674" s="63">
        <f t="shared" si="1241"/>
        <v>0</v>
      </c>
      <c r="G674" s="63">
        <f t="shared" si="1241"/>
        <v>0</v>
      </c>
      <c r="H674" s="63">
        <f t="shared" si="1241"/>
        <v>0</v>
      </c>
      <c r="I674" s="63">
        <f t="shared" si="1241"/>
        <v>0</v>
      </c>
      <c r="J674" s="63">
        <f t="shared" si="1241"/>
        <v>0</v>
      </c>
      <c r="K674" s="63">
        <f t="shared" si="1241"/>
        <v>0</v>
      </c>
      <c r="L674" s="63">
        <f t="shared" si="1241"/>
        <v>0</v>
      </c>
      <c r="M674" s="63">
        <f t="shared" si="1241"/>
        <v>0</v>
      </c>
      <c r="N674" s="63">
        <f t="shared" si="1241"/>
        <v>0</v>
      </c>
      <c r="O674" s="63">
        <f t="shared" si="1241"/>
        <v>0</v>
      </c>
      <c r="P674" s="63">
        <f t="shared" si="1242"/>
        <v>0</v>
      </c>
      <c r="Q674" s="63">
        <f t="shared" si="1242"/>
        <v>0</v>
      </c>
      <c r="R674" s="63">
        <f t="shared" si="1242"/>
        <v>0</v>
      </c>
      <c r="S674" s="63">
        <f t="shared" si="1242"/>
        <v>0</v>
      </c>
      <c r="T674" s="63">
        <f t="shared" si="1242"/>
        <v>0</v>
      </c>
      <c r="U674" s="63">
        <f t="shared" si="1242"/>
        <v>0</v>
      </c>
      <c r="V674" s="63">
        <f t="shared" si="1242"/>
        <v>0</v>
      </c>
      <c r="W674" s="63">
        <f t="shared" si="1242"/>
        <v>0</v>
      </c>
      <c r="X674" s="63">
        <f t="shared" si="1242"/>
        <v>0</v>
      </c>
      <c r="AA674" s="3">
        <f t="shared" si="1243"/>
        <v>0</v>
      </c>
    </row>
    <row r="675" spans="1:27" x14ac:dyDescent="0.25">
      <c r="A675" s="8">
        <f t="shared" si="1245"/>
        <v>540</v>
      </c>
      <c r="B675" s="3" t="str">
        <f t="shared" si="1244"/>
        <v xml:space="preserve">    Revenue</v>
      </c>
      <c r="C675" s="34" t="s">
        <v>573</v>
      </c>
      <c r="E675" s="63">
        <f>'Class Expense - Elec'!$J$135+'Class Expense - PRP'!$J$135</f>
        <v>0</v>
      </c>
      <c r="F675" s="63">
        <f t="shared" si="1241"/>
        <v>0</v>
      </c>
      <c r="G675" s="63">
        <f t="shared" si="1241"/>
        <v>0</v>
      </c>
      <c r="H675" s="63">
        <f t="shared" si="1241"/>
        <v>0</v>
      </c>
      <c r="I675" s="63">
        <f t="shared" si="1241"/>
        <v>0</v>
      </c>
      <c r="J675" s="63">
        <f t="shared" si="1241"/>
        <v>0</v>
      </c>
      <c r="K675" s="63">
        <f t="shared" si="1241"/>
        <v>0</v>
      </c>
      <c r="L675" s="63">
        <f t="shared" si="1241"/>
        <v>0</v>
      </c>
      <c r="M675" s="63">
        <f t="shared" si="1241"/>
        <v>0</v>
      </c>
      <c r="N675" s="63">
        <f t="shared" si="1241"/>
        <v>0</v>
      </c>
      <c r="O675" s="63">
        <f t="shared" si="1241"/>
        <v>0</v>
      </c>
      <c r="P675" s="63">
        <f t="shared" si="1242"/>
        <v>0</v>
      </c>
      <c r="Q675" s="63">
        <f t="shared" si="1242"/>
        <v>0</v>
      </c>
      <c r="R675" s="63">
        <f t="shared" si="1242"/>
        <v>0</v>
      </c>
      <c r="S675" s="63">
        <f t="shared" si="1242"/>
        <v>0</v>
      </c>
      <c r="T675" s="63">
        <f t="shared" si="1242"/>
        <v>0</v>
      </c>
      <c r="U675" s="63">
        <f t="shared" si="1242"/>
        <v>0</v>
      </c>
      <c r="V675" s="63">
        <f t="shared" si="1242"/>
        <v>0</v>
      </c>
      <c r="W675" s="63">
        <f t="shared" si="1242"/>
        <v>0</v>
      </c>
      <c r="X675" s="63">
        <f t="shared" si="1242"/>
        <v>0</v>
      </c>
      <c r="AA675" s="3">
        <f t="shared" si="1243"/>
        <v>0</v>
      </c>
    </row>
    <row r="676" spans="1:27" x14ac:dyDescent="0.25">
      <c r="A676" s="8">
        <f t="shared" si="1245"/>
        <v>541</v>
      </c>
      <c r="B676" s="3" t="str">
        <f t="shared" si="1244"/>
        <v xml:space="preserve">    Lights</v>
      </c>
      <c r="C676" s="34" t="s">
        <v>573</v>
      </c>
      <c r="E676" s="63">
        <f>'Class Expense - Elec'!$K$135+'Class Expense - PRP'!$K$135</f>
        <v>101631.92074201861</v>
      </c>
      <c r="F676" s="63">
        <f t="shared" si="1241"/>
        <v>27964.27429252601</v>
      </c>
      <c r="G676" s="63">
        <f t="shared" si="1241"/>
        <v>13400.984630835548</v>
      </c>
      <c r="H676" s="63">
        <f t="shared" si="1241"/>
        <v>15977.912637397601</v>
      </c>
      <c r="I676" s="63">
        <f t="shared" si="1241"/>
        <v>4852.4063195764347</v>
      </c>
      <c r="J676" s="63">
        <f t="shared" si="1241"/>
        <v>8597.4480671498623</v>
      </c>
      <c r="K676" s="63">
        <f t="shared" si="1241"/>
        <v>22453.532398761337</v>
      </c>
      <c r="L676" s="63">
        <f t="shared" si="1241"/>
        <v>1767.1912151746214</v>
      </c>
      <c r="M676" s="63">
        <f t="shared" si="1241"/>
        <v>6239.8200371787079</v>
      </c>
      <c r="N676" s="63">
        <f t="shared" si="1241"/>
        <v>0.42109539024783982</v>
      </c>
      <c r="O676" s="63">
        <f t="shared" si="1241"/>
        <v>2.0546996700115154</v>
      </c>
      <c r="P676" s="63">
        <f t="shared" si="1242"/>
        <v>375.87534835824965</v>
      </c>
      <c r="Q676" s="63">
        <f t="shared" si="1242"/>
        <v>0</v>
      </c>
      <c r="R676" s="63">
        <f t="shared" si="1242"/>
        <v>0</v>
      </c>
      <c r="S676" s="63">
        <f t="shared" si="1242"/>
        <v>0</v>
      </c>
      <c r="T676" s="63">
        <f t="shared" si="1242"/>
        <v>0</v>
      </c>
      <c r="U676" s="63">
        <f t="shared" si="1242"/>
        <v>0</v>
      </c>
      <c r="V676" s="63">
        <f t="shared" si="1242"/>
        <v>0</v>
      </c>
      <c r="W676" s="63">
        <f t="shared" si="1242"/>
        <v>0</v>
      </c>
      <c r="X676" s="63">
        <f t="shared" si="1242"/>
        <v>0</v>
      </c>
      <c r="AA676" s="3">
        <f t="shared" si="1243"/>
        <v>0</v>
      </c>
    </row>
    <row r="677" spans="1:27" x14ac:dyDescent="0.25">
      <c r="A677" s="8">
        <f t="shared" si="1245"/>
        <v>542</v>
      </c>
      <c r="B677" s="3" t="str">
        <f t="shared" si="1244"/>
        <v xml:space="preserve">    na</v>
      </c>
      <c r="C677" s="34" t="s">
        <v>573</v>
      </c>
      <c r="E677" s="63">
        <f>'Class Expense - Elec'!$L$135+'Class Expense - PRP'!$L$135</f>
        <v>0</v>
      </c>
      <c r="F677" s="63">
        <f t="shared" si="1241"/>
        <v>0</v>
      </c>
      <c r="G677" s="63">
        <f t="shared" si="1241"/>
        <v>0</v>
      </c>
      <c r="H677" s="63">
        <f t="shared" si="1241"/>
        <v>0</v>
      </c>
      <c r="I677" s="63">
        <f t="shared" si="1241"/>
        <v>0</v>
      </c>
      <c r="J677" s="63">
        <f t="shared" si="1241"/>
        <v>0</v>
      </c>
      <c r="K677" s="63">
        <f t="shared" si="1241"/>
        <v>0</v>
      </c>
      <c r="L677" s="63">
        <f t="shared" si="1241"/>
        <v>0</v>
      </c>
      <c r="M677" s="63">
        <f t="shared" si="1241"/>
        <v>0</v>
      </c>
      <c r="N677" s="63">
        <f t="shared" si="1241"/>
        <v>0</v>
      </c>
      <c r="O677" s="63">
        <f t="shared" si="1241"/>
        <v>0</v>
      </c>
      <c r="P677" s="63">
        <f t="shared" si="1242"/>
        <v>0</v>
      </c>
      <c r="Q677" s="63">
        <f t="shared" si="1242"/>
        <v>0</v>
      </c>
      <c r="R677" s="63">
        <f t="shared" si="1242"/>
        <v>0</v>
      </c>
      <c r="S677" s="63">
        <f t="shared" si="1242"/>
        <v>0</v>
      </c>
      <c r="T677" s="63">
        <f t="shared" si="1242"/>
        <v>0</v>
      </c>
      <c r="U677" s="63">
        <f t="shared" si="1242"/>
        <v>0</v>
      </c>
      <c r="V677" s="63">
        <f t="shared" si="1242"/>
        <v>0</v>
      </c>
      <c r="W677" s="63">
        <f t="shared" si="1242"/>
        <v>0</v>
      </c>
      <c r="X677" s="63">
        <f t="shared" si="1242"/>
        <v>0</v>
      </c>
      <c r="AA677" s="3">
        <f t="shared" si="1243"/>
        <v>0</v>
      </c>
    </row>
    <row r="678" spans="1:27" x14ac:dyDescent="0.25">
      <c r="A678" s="8">
        <f t="shared" si="1245"/>
        <v>543</v>
      </c>
      <c r="B678" s="3" t="str">
        <f t="shared" si="1244"/>
        <v xml:space="preserve">    na</v>
      </c>
      <c r="C678" s="34" t="s">
        <v>573</v>
      </c>
      <c r="E678" s="63">
        <f>'Class Expense - Elec'!$M$135+'Class Expense - PRP'!$M$135</f>
        <v>0</v>
      </c>
      <c r="F678" s="63">
        <f t="shared" si="1241"/>
        <v>0</v>
      </c>
      <c r="G678" s="63">
        <f t="shared" si="1241"/>
        <v>0</v>
      </c>
      <c r="H678" s="63">
        <f t="shared" si="1241"/>
        <v>0</v>
      </c>
      <c r="I678" s="63">
        <f t="shared" si="1241"/>
        <v>0</v>
      </c>
      <c r="J678" s="63">
        <f t="shared" si="1241"/>
        <v>0</v>
      </c>
      <c r="K678" s="63">
        <f t="shared" si="1241"/>
        <v>0</v>
      </c>
      <c r="L678" s="63">
        <f t="shared" si="1241"/>
        <v>0</v>
      </c>
      <c r="M678" s="63">
        <f t="shared" si="1241"/>
        <v>0</v>
      </c>
      <c r="N678" s="63">
        <f t="shared" si="1241"/>
        <v>0</v>
      </c>
      <c r="O678" s="63">
        <f t="shared" si="1241"/>
        <v>0</v>
      </c>
      <c r="P678" s="63">
        <f t="shared" si="1242"/>
        <v>0</v>
      </c>
      <c r="Q678" s="63">
        <f t="shared" si="1242"/>
        <v>0</v>
      </c>
      <c r="R678" s="63">
        <f t="shared" si="1242"/>
        <v>0</v>
      </c>
      <c r="S678" s="63">
        <f t="shared" si="1242"/>
        <v>0</v>
      </c>
      <c r="T678" s="63">
        <f t="shared" si="1242"/>
        <v>0</v>
      </c>
      <c r="U678" s="63">
        <f t="shared" si="1242"/>
        <v>0</v>
      </c>
      <c r="V678" s="63">
        <f t="shared" si="1242"/>
        <v>0</v>
      </c>
      <c r="W678" s="63">
        <f t="shared" si="1242"/>
        <v>0</v>
      </c>
      <c r="X678" s="63">
        <f t="shared" si="1242"/>
        <v>0</v>
      </c>
      <c r="AA678" s="3">
        <f t="shared" si="1243"/>
        <v>0</v>
      </c>
    </row>
    <row r="679" spans="1:27" x14ac:dyDescent="0.25">
      <c r="A679" s="8">
        <f t="shared" si="1245"/>
        <v>544</v>
      </c>
      <c r="B679" s="3" t="str">
        <f t="shared" si="1244"/>
        <v xml:space="preserve">    na</v>
      </c>
      <c r="C679" s="34" t="s">
        <v>573</v>
      </c>
      <c r="E679" s="63">
        <f>'Class Expense - Elec'!$N$135+'Class Expense - PRP'!$N$135</f>
        <v>0</v>
      </c>
      <c r="F679" s="63">
        <f t="shared" si="1241"/>
        <v>0</v>
      </c>
      <c r="G679" s="63">
        <f t="shared" si="1241"/>
        <v>0</v>
      </c>
      <c r="H679" s="63">
        <f t="shared" si="1241"/>
        <v>0</v>
      </c>
      <c r="I679" s="63">
        <f t="shared" si="1241"/>
        <v>0</v>
      </c>
      <c r="J679" s="63">
        <f t="shared" si="1241"/>
        <v>0</v>
      </c>
      <c r="K679" s="63">
        <f t="shared" si="1241"/>
        <v>0</v>
      </c>
      <c r="L679" s="63">
        <f t="shared" si="1241"/>
        <v>0</v>
      </c>
      <c r="M679" s="63">
        <f t="shared" si="1241"/>
        <v>0</v>
      </c>
      <c r="N679" s="63">
        <f t="shared" si="1241"/>
        <v>0</v>
      </c>
      <c r="O679" s="63">
        <f t="shared" si="1241"/>
        <v>0</v>
      </c>
      <c r="P679" s="63">
        <f t="shared" si="1242"/>
        <v>0</v>
      </c>
      <c r="Q679" s="63">
        <f t="shared" si="1242"/>
        <v>0</v>
      </c>
      <c r="R679" s="63">
        <f t="shared" si="1242"/>
        <v>0</v>
      </c>
      <c r="S679" s="63">
        <f t="shared" si="1242"/>
        <v>0</v>
      </c>
      <c r="T679" s="63">
        <f t="shared" si="1242"/>
        <v>0</v>
      </c>
      <c r="U679" s="63">
        <f t="shared" si="1242"/>
        <v>0</v>
      </c>
      <c r="V679" s="63">
        <f t="shared" si="1242"/>
        <v>0</v>
      </c>
      <c r="W679" s="63">
        <f t="shared" si="1242"/>
        <v>0</v>
      </c>
      <c r="X679" s="63">
        <f t="shared" si="1242"/>
        <v>0</v>
      </c>
      <c r="AA679" s="3">
        <f t="shared" si="1243"/>
        <v>0</v>
      </c>
    </row>
    <row r="680" spans="1:27" x14ac:dyDescent="0.25">
      <c r="A680" s="8">
        <f t="shared" si="1245"/>
        <v>545</v>
      </c>
      <c r="B680" s="3" t="str">
        <f t="shared" si="1244"/>
        <v xml:space="preserve">    na</v>
      </c>
      <c r="C680" s="34" t="s">
        <v>573</v>
      </c>
      <c r="E680" s="69">
        <f>'Class Expense - Elec'!$O$135+'Class Expense - PRP'!$O$135</f>
        <v>0</v>
      </c>
      <c r="F680" s="69">
        <f t="shared" si="1241"/>
        <v>0</v>
      </c>
      <c r="G680" s="69">
        <f t="shared" si="1241"/>
        <v>0</v>
      </c>
      <c r="H680" s="69">
        <f t="shared" si="1241"/>
        <v>0</v>
      </c>
      <c r="I680" s="69">
        <f t="shared" si="1241"/>
        <v>0</v>
      </c>
      <c r="J680" s="69">
        <f t="shared" si="1241"/>
        <v>0</v>
      </c>
      <c r="K680" s="69">
        <f t="shared" si="1241"/>
        <v>0</v>
      </c>
      <c r="L680" s="69">
        <f t="shared" si="1241"/>
        <v>0</v>
      </c>
      <c r="M680" s="69">
        <f t="shared" si="1241"/>
        <v>0</v>
      </c>
      <c r="N680" s="69">
        <f t="shared" si="1241"/>
        <v>0</v>
      </c>
      <c r="O680" s="69">
        <f t="shared" si="1241"/>
        <v>0</v>
      </c>
      <c r="P680" s="69">
        <f t="shared" si="1242"/>
        <v>0</v>
      </c>
      <c r="Q680" s="69">
        <f t="shared" si="1242"/>
        <v>0</v>
      </c>
      <c r="R680" s="69">
        <f t="shared" si="1242"/>
        <v>0</v>
      </c>
      <c r="S680" s="69">
        <f t="shared" si="1242"/>
        <v>0</v>
      </c>
      <c r="T680" s="69">
        <f t="shared" si="1242"/>
        <v>0</v>
      </c>
      <c r="U680" s="69">
        <f t="shared" si="1242"/>
        <v>0</v>
      </c>
      <c r="V680" s="69">
        <f t="shared" si="1242"/>
        <v>0</v>
      </c>
      <c r="W680" s="69">
        <f t="shared" si="1242"/>
        <v>0</v>
      </c>
      <c r="X680" s="69">
        <f t="shared" si="1242"/>
        <v>0</v>
      </c>
      <c r="AA680" s="3">
        <f t="shared" si="1243"/>
        <v>0</v>
      </c>
    </row>
    <row r="681" spans="1:27" x14ac:dyDescent="0.25">
      <c r="A681" s="8">
        <f t="shared" si="1245"/>
        <v>546</v>
      </c>
      <c r="E681" s="63">
        <f>SUM(E672:E680)</f>
        <v>11457242.381622555</v>
      </c>
      <c r="F681" s="63">
        <f t="shared" ref="F681" si="1246">SUM(F672:F680)</f>
        <v>3152488.5710753268</v>
      </c>
      <c r="G681" s="63">
        <f t="shared" ref="G681" si="1247">SUM(G672:G680)</f>
        <v>1510729.3844974318</v>
      </c>
      <c r="H681" s="63">
        <f t="shared" ref="H681" si="1248">SUM(H672:H680)</f>
        <v>1801233.4756885995</v>
      </c>
      <c r="I681" s="63">
        <f t="shared" ref="I681" si="1249">SUM(I672:I680)</f>
        <v>547024.93991652981</v>
      </c>
      <c r="J681" s="63">
        <f t="shared" ref="J681" si="1250">SUM(J672:J680)</f>
        <v>969213.66485621606</v>
      </c>
      <c r="K681" s="63">
        <f t="shared" ref="K681" si="1251">SUM(K672:K680)</f>
        <v>2531247.6743329326</v>
      </c>
      <c r="L681" s="63">
        <f t="shared" ref="L681" si="1252">SUM(L672:L680)</f>
        <v>199220.26405783335</v>
      </c>
      <c r="M681" s="63">
        <f t="shared" ref="M681" si="1253">SUM(M672:M680)</f>
        <v>703431.85548105359</v>
      </c>
      <c r="N681" s="63">
        <f t="shared" ref="N681" si="1254">SUM(N672:N680)</f>
        <v>47.471226723148661</v>
      </c>
      <c r="O681" s="63">
        <f t="shared" ref="O681" si="1255">SUM(O672:O680)</f>
        <v>231.63187282978271</v>
      </c>
      <c r="P681" s="63">
        <f t="shared" ref="P681" si="1256">SUM(P672:P680)</f>
        <v>42373.448617082038</v>
      </c>
      <c r="Q681" s="63">
        <f t="shared" ref="Q681" si="1257">SUM(Q672:Q680)</f>
        <v>0</v>
      </c>
      <c r="R681" s="63">
        <f t="shared" ref="R681" si="1258">SUM(R672:R680)</f>
        <v>0</v>
      </c>
      <c r="S681" s="63">
        <f t="shared" ref="S681" si="1259">SUM(S672:S680)</f>
        <v>0</v>
      </c>
      <c r="T681" s="63">
        <f t="shared" ref="T681" si="1260">SUM(T672:T680)</f>
        <v>0</v>
      </c>
      <c r="U681" s="63">
        <f t="shared" ref="U681" si="1261">SUM(U672:U680)</f>
        <v>0</v>
      </c>
      <c r="V681" s="63">
        <f t="shared" ref="V681" si="1262">SUM(V672:V680)</f>
        <v>0</v>
      </c>
      <c r="W681" s="63">
        <f t="shared" ref="W681" si="1263">SUM(W672:W680)</f>
        <v>0</v>
      </c>
      <c r="X681" s="63">
        <f t="shared" ref="X681" si="1264">SUM(X672:X680)</f>
        <v>0</v>
      </c>
      <c r="AA681" s="3">
        <f t="shared" si="1243"/>
        <v>0</v>
      </c>
    </row>
    <row r="683" spans="1:27" s="66" customFormat="1" x14ac:dyDescent="0.25">
      <c r="A683" s="71">
        <f>+A681+1</f>
        <v>547</v>
      </c>
      <c r="B683" s="67" t="s">
        <v>495</v>
      </c>
      <c r="E683" s="70">
        <f>E681+E669+E657+E645+E633+E621+E609+E597+E585+E573+E561+E549+E537+E525</f>
        <v>36583241.797683798</v>
      </c>
      <c r="F683" s="70">
        <f t="shared" ref="F683:X683" si="1265">F681+F669+F657+F645+F633+F621+F609+F597+F585+F573+F561+F549+F537+F525</f>
        <v>10447072.753398797</v>
      </c>
      <c r="G683" s="70">
        <f t="shared" si="1265"/>
        <v>5697412.8014824288</v>
      </c>
      <c r="H683" s="70">
        <f t="shared" si="1265"/>
        <v>5050243.2880414762</v>
      </c>
      <c r="I683" s="70">
        <f t="shared" si="1265"/>
        <v>1522832.6726601087</v>
      </c>
      <c r="J683" s="70">
        <f t="shared" si="1265"/>
        <v>3015064.3454202488</v>
      </c>
      <c r="K683" s="70">
        <f t="shared" si="1265"/>
        <v>7937662.6940313978</v>
      </c>
      <c r="L683" s="70">
        <f t="shared" si="1265"/>
        <v>609679.62914953276</v>
      </c>
      <c r="M683" s="70">
        <f t="shared" si="1265"/>
        <v>2027618.8361949874</v>
      </c>
      <c r="N683" s="70">
        <f t="shared" si="1265"/>
        <v>131.11631839276492</v>
      </c>
      <c r="O683" s="70">
        <f t="shared" si="1265"/>
        <v>1151.7278811955616</v>
      </c>
      <c r="P683" s="70">
        <f t="shared" si="1265"/>
        <v>274371.93310524226</v>
      </c>
      <c r="Q683" s="70">
        <f t="shared" si="1265"/>
        <v>0</v>
      </c>
      <c r="R683" s="70">
        <f t="shared" si="1265"/>
        <v>0</v>
      </c>
      <c r="S683" s="70">
        <f t="shared" si="1265"/>
        <v>0</v>
      </c>
      <c r="T683" s="70">
        <f t="shared" si="1265"/>
        <v>0</v>
      </c>
      <c r="U683" s="70">
        <f t="shared" si="1265"/>
        <v>0</v>
      </c>
      <c r="V683" s="70">
        <f t="shared" si="1265"/>
        <v>0</v>
      </c>
      <c r="W683" s="70">
        <f t="shared" si="1265"/>
        <v>0</v>
      </c>
      <c r="X683" s="70">
        <f t="shared" si="1265"/>
        <v>0</v>
      </c>
    </row>
    <row r="686" spans="1:27" s="66" customFormat="1" x14ac:dyDescent="0.25">
      <c r="B686" s="67" t="s">
        <v>496</v>
      </c>
    </row>
    <row r="687" spans="1:27" x14ac:dyDescent="0.25">
      <c r="B687" s="3" t="s">
        <v>10</v>
      </c>
    </row>
    <row r="688" spans="1:27" x14ac:dyDescent="0.25">
      <c r="A688" s="8">
        <f>+A683+1</f>
        <v>548</v>
      </c>
      <c r="B688" s="3" t="str">
        <f>B672</f>
        <v xml:space="preserve">    Consumer</v>
      </c>
      <c r="C688" s="34" t="s">
        <v>569</v>
      </c>
      <c r="E688" s="63">
        <f>'Class Expense - Elec'!$G$139+'Class Expense - PRP'!$G$139</f>
        <v>0</v>
      </c>
      <c r="F688" s="63">
        <f t="shared" ref="F688:O696" si="1266">IFERROR($E688*VLOOKUP($C688,ALLOCATORS,F$1,FALSE),0)</f>
        <v>0</v>
      </c>
      <c r="G688" s="63">
        <f t="shared" si="1266"/>
        <v>0</v>
      </c>
      <c r="H688" s="63">
        <f t="shared" si="1266"/>
        <v>0</v>
      </c>
      <c r="I688" s="63">
        <f t="shared" si="1266"/>
        <v>0</v>
      </c>
      <c r="J688" s="63">
        <f t="shared" si="1266"/>
        <v>0</v>
      </c>
      <c r="K688" s="63">
        <f t="shared" si="1266"/>
        <v>0</v>
      </c>
      <c r="L688" s="63">
        <f t="shared" si="1266"/>
        <v>0</v>
      </c>
      <c r="M688" s="63">
        <f t="shared" si="1266"/>
        <v>0</v>
      </c>
      <c r="N688" s="63">
        <f t="shared" si="1266"/>
        <v>0</v>
      </c>
      <c r="O688" s="63">
        <f t="shared" si="1266"/>
        <v>0</v>
      </c>
      <c r="P688" s="63">
        <f t="shared" ref="P688:X696" si="1267">IFERROR($E688*VLOOKUP($C688,ALLOCATORS,P$1,FALSE),0)</f>
        <v>0</v>
      </c>
      <c r="Q688" s="63">
        <f t="shared" si="1267"/>
        <v>0</v>
      </c>
      <c r="R688" s="63">
        <f t="shared" si="1267"/>
        <v>0</v>
      </c>
      <c r="S688" s="63">
        <f t="shared" si="1267"/>
        <v>0</v>
      </c>
      <c r="T688" s="63">
        <f t="shared" si="1267"/>
        <v>0</v>
      </c>
      <c r="U688" s="63">
        <f t="shared" si="1267"/>
        <v>0</v>
      </c>
      <c r="V688" s="63">
        <f t="shared" si="1267"/>
        <v>0</v>
      </c>
      <c r="W688" s="63">
        <f t="shared" si="1267"/>
        <v>0</v>
      </c>
      <c r="X688" s="63">
        <f t="shared" si="1267"/>
        <v>0</v>
      </c>
      <c r="AA688" s="3">
        <f t="shared" ref="AA688:AA697" si="1268">IF(ROUND(SUM(F688:X688)-E688,0)=0,0,1)</f>
        <v>0</v>
      </c>
    </row>
    <row r="689" spans="1:27" x14ac:dyDescent="0.25">
      <c r="A689" s="8">
        <f>+A688+1</f>
        <v>549</v>
      </c>
      <c r="B689" s="3" t="str">
        <f t="shared" ref="B689:B696" si="1269">B673</f>
        <v xml:space="preserve">    Demand</v>
      </c>
      <c r="C689" s="34" t="s">
        <v>569</v>
      </c>
      <c r="E689" s="63">
        <f>'Class Expense - Elec'!$H$139+'Class Expense - PRP'!$H$139</f>
        <v>8822374.4799066633</v>
      </c>
      <c r="F689" s="63">
        <f t="shared" si="1266"/>
        <v>2344768.1442626994</v>
      </c>
      <c r="G689" s="63">
        <f t="shared" si="1266"/>
        <v>1020605.7750004554</v>
      </c>
      <c r="H689" s="63">
        <f t="shared" si="1266"/>
        <v>1434498.1287217524</v>
      </c>
      <c r="I689" s="63">
        <f t="shared" si="1266"/>
        <v>453227.02774029411</v>
      </c>
      <c r="J689" s="63">
        <f t="shared" si="1266"/>
        <v>777462.4912815491</v>
      </c>
      <c r="K689" s="63">
        <f t="shared" si="1266"/>
        <v>2039721.5084535328</v>
      </c>
      <c r="L689" s="63">
        <f t="shared" si="1266"/>
        <v>162838.52422647295</v>
      </c>
      <c r="M689" s="63">
        <f t="shared" si="1266"/>
        <v>583938.80250622507</v>
      </c>
      <c r="N689" s="63">
        <f t="shared" si="1266"/>
        <v>0</v>
      </c>
      <c r="O689" s="63">
        <f t="shared" si="1266"/>
        <v>0</v>
      </c>
      <c r="P689" s="63">
        <f t="shared" si="1267"/>
        <v>5314.0777136844335</v>
      </c>
      <c r="Q689" s="63">
        <f t="shared" si="1267"/>
        <v>0</v>
      </c>
      <c r="R689" s="63">
        <f t="shared" si="1267"/>
        <v>0</v>
      </c>
      <c r="S689" s="63">
        <f t="shared" si="1267"/>
        <v>0</v>
      </c>
      <c r="T689" s="63">
        <f t="shared" si="1267"/>
        <v>0</v>
      </c>
      <c r="U689" s="63">
        <f t="shared" si="1267"/>
        <v>0</v>
      </c>
      <c r="V689" s="63">
        <f t="shared" si="1267"/>
        <v>0</v>
      </c>
      <c r="W689" s="63">
        <f t="shared" si="1267"/>
        <v>0</v>
      </c>
      <c r="X689" s="63">
        <f t="shared" si="1267"/>
        <v>0</v>
      </c>
      <c r="AA689" s="3">
        <f t="shared" si="1268"/>
        <v>0</v>
      </c>
    </row>
    <row r="690" spans="1:27" x14ac:dyDescent="0.25">
      <c r="A690" s="8">
        <f t="shared" ref="A690:A697" si="1270">+A689+1</f>
        <v>550</v>
      </c>
      <c r="B690" s="3" t="str">
        <f t="shared" si="1269"/>
        <v xml:space="preserve">    Energy</v>
      </c>
      <c r="C690" s="34" t="s">
        <v>569</v>
      </c>
      <c r="E690" s="63">
        <f>'Class Expense - Elec'!$I$139+'Class Expense - PRP'!$I$139</f>
        <v>0</v>
      </c>
      <c r="F690" s="63">
        <f t="shared" si="1266"/>
        <v>0</v>
      </c>
      <c r="G690" s="63">
        <f t="shared" si="1266"/>
        <v>0</v>
      </c>
      <c r="H690" s="63">
        <f t="shared" si="1266"/>
        <v>0</v>
      </c>
      <c r="I690" s="63">
        <f t="shared" si="1266"/>
        <v>0</v>
      </c>
      <c r="J690" s="63">
        <f t="shared" si="1266"/>
        <v>0</v>
      </c>
      <c r="K690" s="63">
        <f t="shared" si="1266"/>
        <v>0</v>
      </c>
      <c r="L690" s="63">
        <f t="shared" si="1266"/>
        <v>0</v>
      </c>
      <c r="M690" s="63">
        <f t="shared" si="1266"/>
        <v>0</v>
      </c>
      <c r="N690" s="63">
        <f t="shared" si="1266"/>
        <v>0</v>
      </c>
      <c r="O690" s="63">
        <f t="shared" si="1266"/>
        <v>0</v>
      </c>
      <c r="P690" s="63">
        <f t="shared" si="1267"/>
        <v>0</v>
      </c>
      <c r="Q690" s="63">
        <f t="shared" si="1267"/>
        <v>0</v>
      </c>
      <c r="R690" s="63">
        <f t="shared" si="1267"/>
        <v>0</v>
      </c>
      <c r="S690" s="63">
        <f t="shared" si="1267"/>
        <v>0</v>
      </c>
      <c r="T690" s="63">
        <f t="shared" si="1267"/>
        <v>0</v>
      </c>
      <c r="U690" s="63">
        <f t="shared" si="1267"/>
        <v>0</v>
      </c>
      <c r="V690" s="63">
        <f t="shared" si="1267"/>
        <v>0</v>
      </c>
      <c r="W690" s="63">
        <f t="shared" si="1267"/>
        <v>0</v>
      </c>
      <c r="X690" s="63">
        <f t="shared" si="1267"/>
        <v>0</v>
      </c>
      <c r="AA690" s="3">
        <f t="shared" si="1268"/>
        <v>0</v>
      </c>
    </row>
    <row r="691" spans="1:27" x14ac:dyDescent="0.25">
      <c r="A691" s="8">
        <f t="shared" si="1270"/>
        <v>551</v>
      </c>
      <c r="B691" s="3" t="str">
        <f t="shared" si="1269"/>
        <v xml:space="preserve">    Revenue</v>
      </c>
      <c r="C691" s="34" t="s">
        <v>569</v>
      </c>
      <c r="E691" s="63">
        <f>'Class Expense - Elec'!$J$139+'Class Expense - PRP'!$J$139</f>
        <v>0</v>
      </c>
      <c r="F691" s="63">
        <f t="shared" si="1266"/>
        <v>0</v>
      </c>
      <c r="G691" s="63">
        <f t="shared" si="1266"/>
        <v>0</v>
      </c>
      <c r="H691" s="63">
        <f t="shared" si="1266"/>
        <v>0</v>
      </c>
      <c r="I691" s="63">
        <f t="shared" si="1266"/>
        <v>0</v>
      </c>
      <c r="J691" s="63">
        <f t="shared" si="1266"/>
        <v>0</v>
      </c>
      <c r="K691" s="63">
        <f t="shared" si="1266"/>
        <v>0</v>
      </c>
      <c r="L691" s="63">
        <f t="shared" si="1266"/>
        <v>0</v>
      </c>
      <c r="M691" s="63">
        <f t="shared" si="1266"/>
        <v>0</v>
      </c>
      <c r="N691" s="63">
        <f t="shared" si="1266"/>
        <v>0</v>
      </c>
      <c r="O691" s="63">
        <f t="shared" si="1266"/>
        <v>0</v>
      </c>
      <c r="P691" s="63">
        <f t="shared" si="1267"/>
        <v>0</v>
      </c>
      <c r="Q691" s="63">
        <f t="shared" si="1267"/>
        <v>0</v>
      </c>
      <c r="R691" s="63">
        <f t="shared" si="1267"/>
        <v>0</v>
      </c>
      <c r="S691" s="63">
        <f t="shared" si="1267"/>
        <v>0</v>
      </c>
      <c r="T691" s="63">
        <f t="shared" si="1267"/>
        <v>0</v>
      </c>
      <c r="U691" s="63">
        <f t="shared" si="1267"/>
        <v>0</v>
      </c>
      <c r="V691" s="63">
        <f t="shared" si="1267"/>
        <v>0</v>
      </c>
      <c r="W691" s="63">
        <f t="shared" si="1267"/>
        <v>0</v>
      </c>
      <c r="X691" s="63">
        <f t="shared" si="1267"/>
        <v>0</v>
      </c>
      <c r="AA691" s="3">
        <f t="shared" si="1268"/>
        <v>0</v>
      </c>
    </row>
    <row r="692" spans="1:27" x14ac:dyDescent="0.25">
      <c r="A692" s="8">
        <f t="shared" si="1270"/>
        <v>552</v>
      </c>
      <c r="B692" s="3" t="str">
        <f t="shared" si="1269"/>
        <v xml:space="preserve">    Lights</v>
      </c>
      <c r="C692" s="34" t="s">
        <v>569</v>
      </c>
      <c r="E692" s="63">
        <f>'Class Expense - Elec'!$K$139+'Class Expense - PRP'!$K$139</f>
        <v>0</v>
      </c>
      <c r="F692" s="63">
        <f t="shared" si="1266"/>
        <v>0</v>
      </c>
      <c r="G692" s="63">
        <f t="shared" si="1266"/>
        <v>0</v>
      </c>
      <c r="H692" s="63">
        <f t="shared" si="1266"/>
        <v>0</v>
      </c>
      <c r="I692" s="63">
        <f t="shared" si="1266"/>
        <v>0</v>
      </c>
      <c r="J692" s="63">
        <f t="shared" si="1266"/>
        <v>0</v>
      </c>
      <c r="K692" s="63">
        <f t="shared" si="1266"/>
        <v>0</v>
      </c>
      <c r="L692" s="63">
        <f t="shared" si="1266"/>
        <v>0</v>
      </c>
      <c r="M692" s="63">
        <f t="shared" si="1266"/>
        <v>0</v>
      </c>
      <c r="N692" s="63">
        <f t="shared" si="1266"/>
        <v>0</v>
      </c>
      <c r="O692" s="63">
        <f t="shared" si="1266"/>
        <v>0</v>
      </c>
      <c r="P692" s="63">
        <f t="shared" si="1267"/>
        <v>0</v>
      </c>
      <c r="Q692" s="63">
        <f t="shared" si="1267"/>
        <v>0</v>
      </c>
      <c r="R692" s="63">
        <f t="shared" si="1267"/>
        <v>0</v>
      </c>
      <c r="S692" s="63">
        <f t="shared" si="1267"/>
        <v>0</v>
      </c>
      <c r="T692" s="63">
        <f t="shared" si="1267"/>
        <v>0</v>
      </c>
      <c r="U692" s="63">
        <f t="shared" si="1267"/>
        <v>0</v>
      </c>
      <c r="V692" s="63">
        <f t="shared" si="1267"/>
        <v>0</v>
      </c>
      <c r="W692" s="63">
        <f t="shared" si="1267"/>
        <v>0</v>
      </c>
      <c r="X692" s="63">
        <f t="shared" si="1267"/>
        <v>0</v>
      </c>
      <c r="AA692" s="3">
        <f t="shared" si="1268"/>
        <v>0</v>
      </c>
    </row>
    <row r="693" spans="1:27" x14ac:dyDescent="0.25">
      <c r="A693" s="8">
        <f t="shared" si="1270"/>
        <v>553</v>
      </c>
      <c r="B693" s="3" t="str">
        <f t="shared" si="1269"/>
        <v xml:space="preserve">    na</v>
      </c>
      <c r="C693" s="34" t="s">
        <v>569</v>
      </c>
      <c r="E693" s="63">
        <f>'Class Expense - Elec'!$L$139+'Class Expense - PRP'!$L$139</f>
        <v>0</v>
      </c>
      <c r="F693" s="63">
        <f t="shared" si="1266"/>
        <v>0</v>
      </c>
      <c r="G693" s="63">
        <f t="shared" si="1266"/>
        <v>0</v>
      </c>
      <c r="H693" s="63">
        <f t="shared" si="1266"/>
        <v>0</v>
      </c>
      <c r="I693" s="63">
        <f t="shared" si="1266"/>
        <v>0</v>
      </c>
      <c r="J693" s="63">
        <f t="shared" si="1266"/>
        <v>0</v>
      </c>
      <c r="K693" s="63">
        <f t="shared" si="1266"/>
        <v>0</v>
      </c>
      <c r="L693" s="63">
        <f t="shared" si="1266"/>
        <v>0</v>
      </c>
      <c r="M693" s="63">
        <f t="shared" si="1266"/>
        <v>0</v>
      </c>
      <c r="N693" s="63">
        <f t="shared" si="1266"/>
        <v>0</v>
      </c>
      <c r="O693" s="63">
        <f t="shared" si="1266"/>
        <v>0</v>
      </c>
      <c r="P693" s="63">
        <f t="shared" si="1267"/>
        <v>0</v>
      </c>
      <c r="Q693" s="63">
        <f t="shared" si="1267"/>
        <v>0</v>
      </c>
      <c r="R693" s="63">
        <f t="shared" si="1267"/>
        <v>0</v>
      </c>
      <c r="S693" s="63">
        <f t="shared" si="1267"/>
        <v>0</v>
      </c>
      <c r="T693" s="63">
        <f t="shared" si="1267"/>
        <v>0</v>
      </c>
      <c r="U693" s="63">
        <f t="shared" si="1267"/>
        <v>0</v>
      </c>
      <c r="V693" s="63">
        <f t="shared" si="1267"/>
        <v>0</v>
      </c>
      <c r="W693" s="63">
        <f t="shared" si="1267"/>
        <v>0</v>
      </c>
      <c r="X693" s="63">
        <f t="shared" si="1267"/>
        <v>0</v>
      </c>
      <c r="AA693" s="3">
        <f t="shared" si="1268"/>
        <v>0</v>
      </c>
    </row>
    <row r="694" spans="1:27" x14ac:dyDescent="0.25">
      <c r="A694" s="8">
        <f t="shared" si="1270"/>
        <v>554</v>
      </c>
      <c r="B694" s="3" t="str">
        <f t="shared" si="1269"/>
        <v xml:space="preserve">    na</v>
      </c>
      <c r="C694" s="34" t="s">
        <v>569</v>
      </c>
      <c r="E694" s="63">
        <f>'Class Expense - Elec'!$M$139+'Class Expense - PRP'!$M$139</f>
        <v>0</v>
      </c>
      <c r="F694" s="63">
        <f t="shared" si="1266"/>
        <v>0</v>
      </c>
      <c r="G694" s="63">
        <f t="shared" si="1266"/>
        <v>0</v>
      </c>
      <c r="H694" s="63">
        <f t="shared" si="1266"/>
        <v>0</v>
      </c>
      <c r="I694" s="63">
        <f t="shared" si="1266"/>
        <v>0</v>
      </c>
      <c r="J694" s="63">
        <f t="shared" si="1266"/>
        <v>0</v>
      </c>
      <c r="K694" s="63">
        <f t="shared" si="1266"/>
        <v>0</v>
      </c>
      <c r="L694" s="63">
        <f t="shared" si="1266"/>
        <v>0</v>
      </c>
      <c r="M694" s="63">
        <f t="shared" si="1266"/>
        <v>0</v>
      </c>
      <c r="N694" s="63">
        <f t="shared" si="1266"/>
        <v>0</v>
      </c>
      <c r="O694" s="63">
        <f t="shared" si="1266"/>
        <v>0</v>
      </c>
      <c r="P694" s="63">
        <f t="shared" si="1267"/>
        <v>0</v>
      </c>
      <c r="Q694" s="63">
        <f t="shared" si="1267"/>
        <v>0</v>
      </c>
      <c r="R694" s="63">
        <f t="shared" si="1267"/>
        <v>0</v>
      </c>
      <c r="S694" s="63">
        <f t="shared" si="1267"/>
        <v>0</v>
      </c>
      <c r="T694" s="63">
        <f t="shared" si="1267"/>
        <v>0</v>
      </c>
      <c r="U694" s="63">
        <f t="shared" si="1267"/>
        <v>0</v>
      </c>
      <c r="V694" s="63">
        <f t="shared" si="1267"/>
        <v>0</v>
      </c>
      <c r="W694" s="63">
        <f t="shared" si="1267"/>
        <v>0</v>
      </c>
      <c r="X694" s="63">
        <f t="shared" si="1267"/>
        <v>0</v>
      </c>
      <c r="AA694" s="3">
        <f t="shared" si="1268"/>
        <v>0</v>
      </c>
    </row>
    <row r="695" spans="1:27" x14ac:dyDescent="0.25">
      <c r="A695" s="8">
        <f t="shared" si="1270"/>
        <v>555</v>
      </c>
      <c r="B695" s="3" t="str">
        <f t="shared" si="1269"/>
        <v xml:space="preserve">    na</v>
      </c>
      <c r="C695" s="34" t="s">
        <v>569</v>
      </c>
      <c r="E695" s="63">
        <f>'Class Expense - Elec'!$N$139+'Class Expense - PRP'!$N$139</f>
        <v>0</v>
      </c>
      <c r="F695" s="63">
        <f t="shared" si="1266"/>
        <v>0</v>
      </c>
      <c r="G695" s="63">
        <f t="shared" si="1266"/>
        <v>0</v>
      </c>
      <c r="H695" s="63">
        <f t="shared" si="1266"/>
        <v>0</v>
      </c>
      <c r="I695" s="63">
        <f t="shared" si="1266"/>
        <v>0</v>
      </c>
      <c r="J695" s="63">
        <f t="shared" si="1266"/>
        <v>0</v>
      </c>
      <c r="K695" s="63">
        <f t="shared" si="1266"/>
        <v>0</v>
      </c>
      <c r="L695" s="63">
        <f t="shared" si="1266"/>
        <v>0</v>
      </c>
      <c r="M695" s="63">
        <f t="shared" si="1266"/>
        <v>0</v>
      </c>
      <c r="N695" s="63">
        <f t="shared" si="1266"/>
        <v>0</v>
      </c>
      <c r="O695" s="63">
        <f t="shared" si="1266"/>
        <v>0</v>
      </c>
      <c r="P695" s="63">
        <f t="shared" si="1267"/>
        <v>0</v>
      </c>
      <c r="Q695" s="63">
        <f t="shared" si="1267"/>
        <v>0</v>
      </c>
      <c r="R695" s="63">
        <f t="shared" si="1267"/>
        <v>0</v>
      </c>
      <c r="S695" s="63">
        <f t="shared" si="1267"/>
        <v>0</v>
      </c>
      <c r="T695" s="63">
        <f t="shared" si="1267"/>
        <v>0</v>
      </c>
      <c r="U695" s="63">
        <f t="shared" si="1267"/>
        <v>0</v>
      </c>
      <c r="V695" s="63">
        <f t="shared" si="1267"/>
        <v>0</v>
      </c>
      <c r="W695" s="63">
        <f t="shared" si="1267"/>
        <v>0</v>
      </c>
      <c r="X695" s="63">
        <f t="shared" si="1267"/>
        <v>0</v>
      </c>
      <c r="AA695" s="3">
        <f t="shared" si="1268"/>
        <v>0</v>
      </c>
    </row>
    <row r="696" spans="1:27" x14ac:dyDescent="0.25">
      <c r="A696" s="8">
        <f t="shared" si="1270"/>
        <v>556</v>
      </c>
      <c r="B696" s="3" t="str">
        <f t="shared" si="1269"/>
        <v xml:space="preserve">    na</v>
      </c>
      <c r="C696" s="34" t="s">
        <v>569</v>
      </c>
      <c r="E696" s="69">
        <f>'Class Expense - Elec'!$O$139+'Class Expense - PRP'!$O$139</f>
        <v>0</v>
      </c>
      <c r="F696" s="69">
        <f t="shared" si="1266"/>
        <v>0</v>
      </c>
      <c r="G696" s="69">
        <f t="shared" si="1266"/>
        <v>0</v>
      </c>
      <c r="H696" s="69">
        <f t="shared" si="1266"/>
        <v>0</v>
      </c>
      <c r="I696" s="69">
        <f t="shared" si="1266"/>
        <v>0</v>
      </c>
      <c r="J696" s="69">
        <f t="shared" si="1266"/>
        <v>0</v>
      </c>
      <c r="K696" s="69">
        <f t="shared" si="1266"/>
        <v>0</v>
      </c>
      <c r="L696" s="69">
        <f t="shared" si="1266"/>
        <v>0</v>
      </c>
      <c r="M696" s="69">
        <f t="shared" si="1266"/>
        <v>0</v>
      </c>
      <c r="N696" s="69">
        <f t="shared" si="1266"/>
        <v>0</v>
      </c>
      <c r="O696" s="69">
        <f t="shared" si="1266"/>
        <v>0</v>
      </c>
      <c r="P696" s="69">
        <f t="shared" si="1267"/>
        <v>0</v>
      </c>
      <c r="Q696" s="69">
        <f t="shared" si="1267"/>
        <v>0</v>
      </c>
      <c r="R696" s="69">
        <f t="shared" si="1267"/>
        <v>0</v>
      </c>
      <c r="S696" s="69">
        <f t="shared" si="1267"/>
        <v>0</v>
      </c>
      <c r="T696" s="69">
        <f t="shared" si="1267"/>
        <v>0</v>
      </c>
      <c r="U696" s="69">
        <f t="shared" si="1267"/>
        <v>0</v>
      </c>
      <c r="V696" s="69">
        <f t="shared" si="1267"/>
        <v>0</v>
      </c>
      <c r="W696" s="69">
        <f t="shared" si="1267"/>
        <v>0</v>
      </c>
      <c r="X696" s="69">
        <f t="shared" si="1267"/>
        <v>0</v>
      </c>
      <c r="AA696" s="3">
        <f t="shared" si="1268"/>
        <v>0</v>
      </c>
    </row>
    <row r="697" spans="1:27" x14ac:dyDescent="0.25">
      <c r="A697" s="8">
        <f t="shared" si="1270"/>
        <v>557</v>
      </c>
      <c r="E697" s="63">
        <f>SUM(E688:E696)</f>
        <v>8822374.4799066633</v>
      </c>
      <c r="F697" s="63">
        <f t="shared" ref="F697" si="1271">SUM(F688:F696)</f>
        <v>2344768.1442626994</v>
      </c>
      <c r="G697" s="63">
        <f t="shared" ref="G697" si="1272">SUM(G688:G696)</f>
        <v>1020605.7750004554</v>
      </c>
      <c r="H697" s="63">
        <f t="shared" ref="H697" si="1273">SUM(H688:H696)</f>
        <v>1434498.1287217524</v>
      </c>
      <c r="I697" s="63">
        <f t="shared" ref="I697" si="1274">SUM(I688:I696)</f>
        <v>453227.02774029411</v>
      </c>
      <c r="J697" s="63">
        <f t="shared" ref="J697" si="1275">SUM(J688:J696)</f>
        <v>777462.4912815491</v>
      </c>
      <c r="K697" s="63">
        <f t="shared" ref="K697" si="1276">SUM(K688:K696)</f>
        <v>2039721.5084535328</v>
      </c>
      <c r="L697" s="63">
        <f t="shared" ref="L697" si="1277">SUM(L688:L696)</f>
        <v>162838.52422647295</v>
      </c>
      <c r="M697" s="63">
        <f t="shared" ref="M697" si="1278">SUM(M688:M696)</f>
        <v>583938.80250622507</v>
      </c>
      <c r="N697" s="63">
        <f t="shared" ref="N697" si="1279">SUM(N688:N696)</f>
        <v>0</v>
      </c>
      <c r="O697" s="63">
        <f t="shared" ref="O697" si="1280">SUM(O688:O696)</f>
        <v>0</v>
      </c>
      <c r="P697" s="63">
        <f t="shared" ref="P697" si="1281">SUM(P688:P696)</f>
        <v>5314.0777136844335</v>
      </c>
      <c r="Q697" s="63">
        <f t="shared" ref="Q697" si="1282">SUM(Q688:Q696)</f>
        <v>0</v>
      </c>
      <c r="R697" s="63">
        <f t="shared" ref="R697" si="1283">SUM(R688:R696)</f>
        <v>0</v>
      </c>
      <c r="S697" s="63">
        <f t="shared" ref="S697" si="1284">SUM(S688:S696)</f>
        <v>0</v>
      </c>
      <c r="T697" s="63">
        <f t="shared" ref="T697" si="1285">SUM(T688:T696)</f>
        <v>0</v>
      </c>
      <c r="U697" s="63">
        <f t="shared" ref="U697" si="1286">SUM(U688:U696)</f>
        <v>0</v>
      </c>
      <c r="V697" s="63">
        <f t="shared" ref="V697" si="1287">SUM(V688:V696)</f>
        <v>0</v>
      </c>
      <c r="W697" s="63">
        <f t="shared" ref="W697" si="1288">SUM(W688:W696)</f>
        <v>0</v>
      </c>
      <c r="X697" s="63">
        <f t="shared" ref="X697" si="1289">SUM(X688:X696)</f>
        <v>0</v>
      </c>
      <c r="AA697" s="3">
        <f t="shared" si="1268"/>
        <v>0</v>
      </c>
    </row>
    <row r="699" spans="1:27" x14ac:dyDescent="0.25">
      <c r="B699" s="3" t="s">
        <v>155</v>
      </c>
    </row>
    <row r="700" spans="1:27" x14ac:dyDescent="0.25">
      <c r="A700" s="8">
        <f>A697+1</f>
        <v>558</v>
      </c>
      <c r="B700" s="3" t="str">
        <f>B688</f>
        <v xml:space="preserve">    Consumer</v>
      </c>
      <c r="C700" s="34" t="s">
        <v>570</v>
      </c>
      <c r="E700" s="63">
        <f>'Class Expense - Elec'!$G$140+'Class Expense - PRP'!$G$140</f>
        <v>0</v>
      </c>
      <c r="F700" s="63">
        <f t="shared" ref="F700:O708" si="1290">IFERROR($E700*VLOOKUP($C700,ALLOCATORS,F$1,FALSE),0)</f>
        <v>0</v>
      </c>
      <c r="G700" s="63">
        <f t="shared" si="1290"/>
        <v>0</v>
      </c>
      <c r="H700" s="63">
        <f t="shared" si="1290"/>
        <v>0</v>
      </c>
      <c r="I700" s="63">
        <f t="shared" si="1290"/>
        <v>0</v>
      </c>
      <c r="J700" s="63">
        <f t="shared" si="1290"/>
        <v>0</v>
      </c>
      <c r="K700" s="63">
        <f t="shared" si="1290"/>
        <v>0</v>
      </c>
      <c r="L700" s="63">
        <f t="shared" si="1290"/>
        <v>0</v>
      </c>
      <c r="M700" s="63">
        <f t="shared" si="1290"/>
        <v>0</v>
      </c>
      <c r="N700" s="63">
        <f t="shared" si="1290"/>
        <v>0</v>
      </c>
      <c r="O700" s="63">
        <f t="shared" si="1290"/>
        <v>0</v>
      </c>
      <c r="P700" s="63">
        <f t="shared" ref="P700:X708" si="1291">IFERROR($E700*VLOOKUP($C700,ALLOCATORS,P$1,FALSE),0)</f>
        <v>0</v>
      </c>
      <c r="Q700" s="63">
        <f t="shared" si="1291"/>
        <v>0</v>
      </c>
      <c r="R700" s="63">
        <f t="shared" si="1291"/>
        <v>0</v>
      </c>
      <c r="S700" s="63">
        <f t="shared" si="1291"/>
        <v>0</v>
      </c>
      <c r="T700" s="63">
        <f t="shared" si="1291"/>
        <v>0</v>
      </c>
      <c r="U700" s="63">
        <f t="shared" si="1291"/>
        <v>0</v>
      </c>
      <c r="V700" s="63">
        <f t="shared" si="1291"/>
        <v>0</v>
      </c>
      <c r="W700" s="63">
        <f t="shared" si="1291"/>
        <v>0</v>
      </c>
      <c r="X700" s="63">
        <f t="shared" si="1291"/>
        <v>0</v>
      </c>
      <c r="AA700" s="3">
        <f t="shared" ref="AA700:AA709" si="1292">IF(ROUND(SUM(F700:X700)-E700,0)=0,0,1)</f>
        <v>0</v>
      </c>
    </row>
    <row r="701" spans="1:27" x14ac:dyDescent="0.25">
      <c r="A701" s="8">
        <f>+A700+1</f>
        <v>559</v>
      </c>
      <c r="B701" s="3" t="str">
        <f t="shared" ref="B701:B708" si="1293">B689</f>
        <v xml:space="preserve">    Demand</v>
      </c>
      <c r="C701" s="34" t="s">
        <v>570</v>
      </c>
      <c r="E701" s="63">
        <f>'Class Expense - Elec'!$H$140+'Class Expense - PRP'!$H$140</f>
        <v>21827116.149999995</v>
      </c>
      <c r="F701" s="63">
        <f t="shared" si="1290"/>
        <v>5801105.6712912638</v>
      </c>
      <c r="G701" s="63">
        <f t="shared" si="1290"/>
        <v>2525043.6654023519</v>
      </c>
      <c r="H701" s="63">
        <f t="shared" si="1290"/>
        <v>3549039.6994459224</v>
      </c>
      <c r="I701" s="63">
        <f t="shared" si="1290"/>
        <v>1121312.5218542442</v>
      </c>
      <c r="J701" s="63">
        <f t="shared" si="1290"/>
        <v>1923491.7014824175</v>
      </c>
      <c r="K701" s="63">
        <f t="shared" si="1290"/>
        <v>5046400.8731512669</v>
      </c>
      <c r="L701" s="63">
        <f t="shared" si="1290"/>
        <v>402872.87623993657</v>
      </c>
      <c r="M701" s="63">
        <f t="shared" si="1290"/>
        <v>1444701.7745420074</v>
      </c>
      <c r="N701" s="63">
        <f t="shared" si="1290"/>
        <v>0</v>
      </c>
      <c r="O701" s="63">
        <f t="shared" si="1290"/>
        <v>0</v>
      </c>
      <c r="P701" s="63">
        <f t="shared" si="1291"/>
        <v>13147.366590580681</v>
      </c>
      <c r="Q701" s="63">
        <f t="shared" si="1291"/>
        <v>0</v>
      </c>
      <c r="R701" s="63">
        <f t="shared" si="1291"/>
        <v>0</v>
      </c>
      <c r="S701" s="63">
        <f t="shared" si="1291"/>
        <v>0</v>
      </c>
      <c r="T701" s="63">
        <f t="shared" si="1291"/>
        <v>0</v>
      </c>
      <c r="U701" s="63">
        <f t="shared" si="1291"/>
        <v>0</v>
      </c>
      <c r="V701" s="63">
        <f t="shared" si="1291"/>
        <v>0</v>
      </c>
      <c r="W701" s="63">
        <f t="shared" si="1291"/>
        <v>0</v>
      </c>
      <c r="X701" s="63">
        <f t="shared" si="1291"/>
        <v>0</v>
      </c>
      <c r="AA701" s="3">
        <f t="shared" si="1292"/>
        <v>0</v>
      </c>
    </row>
    <row r="702" spans="1:27" x14ac:dyDescent="0.25">
      <c r="A702" s="8">
        <f t="shared" ref="A702:A709" si="1294">+A701+1</f>
        <v>560</v>
      </c>
      <c r="B702" s="3" t="str">
        <f t="shared" si="1293"/>
        <v xml:space="preserve">    Energy</v>
      </c>
      <c r="C702" s="34" t="s">
        <v>570</v>
      </c>
      <c r="E702" s="63">
        <f>'Class Expense - Elec'!$I$140+'Class Expense - PRP'!$I$140</f>
        <v>0</v>
      </c>
      <c r="F702" s="63">
        <f t="shared" si="1290"/>
        <v>0</v>
      </c>
      <c r="G702" s="63">
        <f t="shared" si="1290"/>
        <v>0</v>
      </c>
      <c r="H702" s="63">
        <f t="shared" si="1290"/>
        <v>0</v>
      </c>
      <c r="I702" s="63">
        <f t="shared" si="1290"/>
        <v>0</v>
      </c>
      <c r="J702" s="63">
        <f t="shared" si="1290"/>
        <v>0</v>
      </c>
      <c r="K702" s="63">
        <f t="shared" si="1290"/>
        <v>0</v>
      </c>
      <c r="L702" s="63">
        <f t="shared" si="1290"/>
        <v>0</v>
      </c>
      <c r="M702" s="63">
        <f t="shared" si="1290"/>
        <v>0</v>
      </c>
      <c r="N702" s="63">
        <f t="shared" si="1290"/>
        <v>0</v>
      </c>
      <c r="O702" s="63">
        <f t="shared" si="1290"/>
        <v>0</v>
      </c>
      <c r="P702" s="63">
        <f t="shared" si="1291"/>
        <v>0</v>
      </c>
      <c r="Q702" s="63">
        <f t="shared" si="1291"/>
        <v>0</v>
      </c>
      <c r="R702" s="63">
        <f t="shared" si="1291"/>
        <v>0</v>
      </c>
      <c r="S702" s="63">
        <f t="shared" si="1291"/>
        <v>0</v>
      </c>
      <c r="T702" s="63">
        <f t="shared" si="1291"/>
        <v>0</v>
      </c>
      <c r="U702" s="63">
        <f t="shared" si="1291"/>
        <v>0</v>
      </c>
      <c r="V702" s="63">
        <f t="shared" si="1291"/>
        <v>0</v>
      </c>
      <c r="W702" s="63">
        <f t="shared" si="1291"/>
        <v>0</v>
      </c>
      <c r="X702" s="63">
        <f t="shared" si="1291"/>
        <v>0</v>
      </c>
      <c r="AA702" s="3">
        <f t="shared" si="1292"/>
        <v>0</v>
      </c>
    </row>
    <row r="703" spans="1:27" x14ac:dyDescent="0.25">
      <c r="A703" s="8">
        <f t="shared" si="1294"/>
        <v>561</v>
      </c>
      <c r="B703" s="3" t="str">
        <f t="shared" si="1293"/>
        <v xml:space="preserve">    Revenue</v>
      </c>
      <c r="C703" s="34" t="s">
        <v>570</v>
      </c>
      <c r="E703" s="63">
        <f>'Class Expense - Elec'!$J$140+'Class Expense - PRP'!$J$140</f>
        <v>0</v>
      </c>
      <c r="F703" s="63">
        <f t="shared" si="1290"/>
        <v>0</v>
      </c>
      <c r="G703" s="63">
        <f t="shared" si="1290"/>
        <v>0</v>
      </c>
      <c r="H703" s="63">
        <f t="shared" si="1290"/>
        <v>0</v>
      </c>
      <c r="I703" s="63">
        <f t="shared" si="1290"/>
        <v>0</v>
      </c>
      <c r="J703" s="63">
        <f t="shared" si="1290"/>
        <v>0</v>
      </c>
      <c r="K703" s="63">
        <f t="shared" si="1290"/>
        <v>0</v>
      </c>
      <c r="L703" s="63">
        <f t="shared" si="1290"/>
        <v>0</v>
      </c>
      <c r="M703" s="63">
        <f t="shared" si="1290"/>
        <v>0</v>
      </c>
      <c r="N703" s="63">
        <f t="shared" si="1290"/>
        <v>0</v>
      </c>
      <c r="O703" s="63">
        <f t="shared" si="1290"/>
        <v>0</v>
      </c>
      <c r="P703" s="63">
        <f t="shared" si="1291"/>
        <v>0</v>
      </c>
      <c r="Q703" s="63">
        <f t="shared" si="1291"/>
        <v>0</v>
      </c>
      <c r="R703" s="63">
        <f t="shared" si="1291"/>
        <v>0</v>
      </c>
      <c r="S703" s="63">
        <f t="shared" si="1291"/>
        <v>0</v>
      </c>
      <c r="T703" s="63">
        <f t="shared" si="1291"/>
        <v>0</v>
      </c>
      <c r="U703" s="63">
        <f t="shared" si="1291"/>
        <v>0</v>
      </c>
      <c r="V703" s="63">
        <f t="shared" si="1291"/>
        <v>0</v>
      </c>
      <c r="W703" s="63">
        <f t="shared" si="1291"/>
        <v>0</v>
      </c>
      <c r="X703" s="63">
        <f t="shared" si="1291"/>
        <v>0</v>
      </c>
      <c r="AA703" s="3">
        <f t="shared" si="1292"/>
        <v>0</v>
      </c>
    </row>
    <row r="704" spans="1:27" x14ac:dyDescent="0.25">
      <c r="A704" s="8">
        <f t="shared" si="1294"/>
        <v>562</v>
      </c>
      <c r="B704" s="3" t="str">
        <f t="shared" si="1293"/>
        <v xml:space="preserve">    Lights</v>
      </c>
      <c r="C704" s="34" t="s">
        <v>570</v>
      </c>
      <c r="E704" s="63">
        <f>'Class Expense - Elec'!$K$140+'Class Expense - PRP'!$K$140</f>
        <v>0</v>
      </c>
      <c r="F704" s="63">
        <f t="shared" si="1290"/>
        <v>0</v>
      </c>
      <c r="G704" s="63">
        <f t="shared" si="1290"/>
        <v>0</v>
      </c>
      <c r="H704" s="63">
        <f t="shared" si="1290"/>
        <v>0</v>
      </c>
      <c r="I704" s="63">
        <f t="shared" si="1290"/>
        <v>0</v>
      </c>
      <c r="J704" s="63">
        <f t="shared" si="1290"/>
        <v>0</v>
      </c>
      <c r="K704" s="63">
        <f t="shared" si="1290"/>
        <v>0</v>
      </c>
      <c r="L704" s="63">
        <f t="shared" si="1290"/>
        <v>0</v>
      </c>
      <c r="M704" s="63">
        <f t="shared" si="1290"/>
        <v>0</v>
      </c>
      <c r="N704" s="63">
        <f t="shared" si="1290"/>
        <v>0</v>
      </c>
      <c r="O704" s="63">
        <f t="shared" si="1290"/>
        <v>0</v>
      </c>
      <c r="P704" s="63">
        <f t="shared" si="1291"/>
        <v>0</v>
      </c>
      <c r="Q704" s="63">
        <f t="shared" si="1291"/>
        <v>0</v>
      </c>
      <c r="R704" s="63">
        <f t="shared" si="1291"/>
        <v>0</v>
      </c>
      <c r="S704" s="63">
        <f t="shared" si="1291"/>
        <v>0</v>
      </c>
      <c r="T704" s="63">
        <f t="shared" si="1291"/>
        <v>0</v>
      </c>
      <c r="U704" s="63">
        <f t="shared" si="1291"/>
        <v>0</v>
      </c>
      <c r="V704" s="63">
        <f t="shared" si="1291"/>
        <v>0</v>
      </c>
      <c r="W704" s="63">
        <f t="shared" si="1291"/>
        <v>0</v>
      </c>
      <c r="X704" s="63">
        <f t="shared" si="1291"/>
        <v>0</v>
      </c>
      <c r="AA704" s="3">
        <f t="shared" si="1292"/>
        <v>0</v>
      </c>
    </row>
    <row r="705" spans="1:27" x14ac:dyDescent="0.25">
      <c r="A705" s="8">
        <f t="shared" si="1294"/>
        <v>563</v>
      </c>
      <c r="B705" s="3" t="str">
        <f t="shared" si="1293"/>
        <v xml:space="preserve">    na</v>
      </c>
      <c r="C705" s="34" t="s">
        <v>570</v>
      </c>
      <c r="E705" s="63">
        <f>'Class Expense - Elec'!$L$140+'Class Expense - PRP'!$L$140</f>
        <v>0</v>
      </c>
      <c r="F705" s="63">
        <f t="shared" si="1290"/>
        <v>0</v>
      </c>
      <c r="G705" s="63">
        <f t="shared" si="1290"/>
        <v>0</v>
      </c>
      <c r="H705" s="63">
        <f t="shared" si="1290"/>
        <v>0</v>
      </c>
      <c r="I705" s="63">
        <f t="shared" si="1290"/>
        <v>0</v>
      </c>
      <c r="J705" s="63">
        <f t="shared" si="1290"/>
        <v>0</v>
      </c>
      <c r="K705" s="63">
        <f t="shared" si="1290"/>
        <v>0</v>
      </c>
      <c r="L705" s="63">
        <f t="shared" si="1290"/>
        <v>0</v>
      </c>
      <c r="M705" s="63">
        <f t="shared" si="1290"/>
        <v>0</v>
      </c>
      <c r="N705" s="63">
        <f t="shared" si="1290"/>
        <v>0</v>
      </c>
      <c r="O705" s="63">
        <f t="shared" si="1290"/>
        <v>0</v>
      </c>
      <c r="P705" s="63">
        <f t="shared" si="1291"/>
        <v>0</v>
      </c>
      <c r="Q705" s="63">
        <f t="shared" si="1291"/>
        <v>0</v>
      </c>
      <c r="R705" s="63">
        <f t="shared" si="1291"/>
        <v>0</v>
      </c>
      <c r="S705" s="63">
        <f t="shared" si="1291"/>
        <v>0</v>
      </c>
      <c r="T705" s="63">
        <f t="shared" si="1291"/>
        <v>0</v>
      </c>
      <c r="U705" s="63">
        <f t="shared" si="1291"/>
        <v>0</v>
      </c>
      <c r="V705" s="63">
        <f t="shared" si="1291"/>
        <v>0</v>
      </c>
      <c r="W705" s="63">
        <f t="shared" si="1291"/>
        <v>0</v>
      </c>
      <c r="X705" s="63">
        <f t="shared" si="1291"/>
        <v>0</v>
      </c>
      <c r="AA705" s="3">
        <f t="shared" si="1292"/>
        <v>0</v>
      </c>
    </row>
    <row r="706" spans="1:27" x14ac:dyDescent="0.25">
      <c r="A706" s="8">
        <f t="shared" si="1294"/>
        <v>564</v>
      </c>
      <c r="B706" s="3" t="str">
        <f t="shared" si="1293"/>
        <v xml:space="preserve">    na</v>
      </c>
      <c r="C706" s="34" t="s">
        <v>570</v>
      </c>
      <c r="E706" s="63">
        <f>'Class Expense - Elec'!$M$140+'Class Expense - PRP'!$M$140</f>
        <v>0</v>
      </c>
      <c r="F706" s="63">
        <f t="shared" si="1290"/>
        <v>0</v>
      </c>
      <c r="G706" s="63">
        <f t="shared" si="1290"/>
        <v>0</v>
      </c>
      <c r="H706" s="63">
        <f t="shared" si="1290"/>
        <v>0</v>
      </c>
      <c r="I706" s="63">
        <f t="shared" si="1290"/>
        <v>0</v>
      </c>
      <c r="J706" s="63">
        <f t="shared" si="1290"/>
        <v>0</v>
      </c>
      <c r="K706" s="63">
        <f t="shared" si="1290"/>
        <v>0</v>
      </c>
      <c r="L706" s="63">
        <f t="shared" si="1290"/>
        <v>0</v>
      </c>
      <c r="M706" s="63">
        <f t="shared" si="1290"/>
        <v>0</v>
      </c>
      <c r="N706" s="63">
        <f t="shared" si="1290"/>
        <v>0</v>
      </c>
      <c r="O706" s="63">
        <f t="shared" si="1290"/>
        <v>0</v>
      </c>
      <c r="P706" s="63">
        <f t="shared" si="1291"/>
        <v>0</v>
      </c>
      <c r="Q706" s="63">
        <f t="shared" si="1291"/>
        <v>0</v>
      </c>
      <c r="R706" s="63">
        <f t="shared" si="1291"/>
        <v>0</v>
      </c>
      <c r="S706" s="63">
        <f t="shared" si="1291"/>
        <v>0</v>
      </c>
      <c r="T706" s="63">
        <f t="shared" si="1291"/>
        <v>0</v>
      </c>
      <c r="U706" s="63">
        <f t="shared" si="1291"/>
        <v>0</v>
      </c>
      <c r="V706" s="63">
        <f t="shared" si="1291"/>
        <v>0</v>
      </c>
      <c r="W706" s="63">
        <f t="shared" si="1291"/>
        <v>0</v>
      </c>
      <c r="X706" s="63">
        <f t="shared" si="1291"/>
        <v>0</v>
      </c>
      <c r="AA706" s="3">
        <f t="shared" si="1292"/>
        <v>0</v>
      </c>
    </row>
    <row r="707" spans="1:27" x14ac:dyDescent="0.25">
      <c r="A707" s="8">
        <f t="shared" si="1294"/>
        <v>565</v>
      </c>
      <c r="B707" s="3" t="str">
        <f t="shared" si="1293"/>
        <v xml:space="preserve">    na</v>
      </c>
      <c r="C707" s="34" t="s">
        <v>570</v>
      </c>
      <c r="E707" s="63">
        <f>'Class Expense - Elec'!$N$140+'Class Expense - PRP'!$N$140</f>
        <v>0</v>
      </c>
      <c r="F707" s="63">
        <f t="shared" si="1290"/>
        <v>0</v>
      </c>
      <c r="G707" s="63">
        <f t="shared" si="1290"/>
        <v>0</v>
      </c>
      <c r="H707" s="63">
        <f t="shared" si="1290"/>
        <v>0</v>
      </c>
      <c r="I707" s="63">
        <f t="shared" si="1290"/>
        <v>0</v>
      </c>
      <c r="J707" s="63">
        <f t="shared" si="1290"/>
        <v>0</v>
      </c>
      <c r="K707" s="63">
        <f t="shared" si="1290"/>
        <v>0</v>
      </c>
      <c r="L707" s="63">
        <f t="shared" si="1290"/>
        <v>0</v>
      </c>
      <c r="M707" s="63">
        <f t="shared" si="1290"/>
        <v>0</v>
      </c>
      <c r="N707" s="63">
        <f t="shared" si="1290"/>
        <v>0</v>
      </c>
      <c r="O707" s="63">
        <f t="shared" si="1290"/>
        <v>0</v>
      </c>
      <c r="P707" s="63">
        <f t="shared" si="1291"/>
        <v>0</v>
      </c>
      <c r="Q707" s="63">
        <f t="shared" si="1291"/>
        <v>0</v>
      </c>
      <c r="R707" s="63">
        <f t="shared" si="1291"/>
        <v>0</v>
      </c>
      <c r="S707" s="63">
        <f t="shared" si="1291"/>
        <v>0</v>
      </c>
      <c r="T707" s="63">
        <f t="shared" si="1291"/>
        <v>0</v>
      </c>
      <c r="U707" s="63">
        <f t="shared" si="1291"/>
        <v>0</v>
      </c>
      <c r="V707" s="63">
        <f t="shared" si="1291"/>
        <v>0</v>
      </c>
      <c r="W707" s="63">
        <f t="shared" si="1291"/>
        <v>0</v>
      </c>
      <c r="X707" s="63">
        <f t="shared" si="1291"/>
        <v>0</v>
      </c>
      <c r="AA707" s="3">
        <f t="shared" si="1292"/>
        <v>0</v>
      </c>
    </row>
    <row r="708" spans="1:27" x14ac:dyDescent="0.25">
      <c r="A708" s="8">
        <f t="shared" si="1294"/>
        <v>566</v>
      </c>
      <c r="B708" s="3" t="str">
        <f t="shared" si="1293"/>
        <v xml:space="preserve">    na</v>
      </c>
      <c r="C708" s="34" t="s">
        <v>570</v>
      </c>
      <c r="E708" s="69">
        <f>'Class Expense - Elec'!$O$140+'Class Expense - PRP'!$O$140</f>
        <v>0</v>
      </c>
      <c r="F708" s="69">
        <f t="shared" si="1290"/>
        <v>0</v>
      </c>
      <c r="G708" s="69">
        <f t="shared" si="1290"/>
        <v>0</v>
      </c>
      <c r="H708" s="69">
        <f t="shared" si="1290"/>
        <v>0</v>
      </c>
      <c r="I708" s="69">
        <f t="shared" si="1290"/>
        <v>0</v>
      </c>
      <c r="J708" s="69">
        <f t="shared" si="1290"/>
        <v>0</v>
      </c>
      <c r="K708" s="69">
        <f t="shared" si="1290"/>
        <v>0</v>
      </c>
      <c r="L708" s="69">
        <f t="shared" si="1290"/>
        <v>0</v>
      </c>
      <c r="M708" s="69">
        <f t="shared" si="1290"/>
        <v>0</v>
      </c>
      <c r="N708" s="69">
        <f t="shared" si="1290"/>
        <v>0</v>
      </c>
      <c r="O708" s="69">
        <f t="shared" si="1290"/>
        <v>0</v>
      </c>
      <c r="P708" s="69">
        <f t="shared" si="1291"/>
        <v>0</v>
      </c>
      <c r="Q708" s="69">
        <f t="shared" si="1291"/>
        <v>0</v>
      </c>
      <c r="R708" s="69">
        <f t="shared" si="1291"/>
        <v>0</v>
      </c>
      <c r="S708" s="69">
        <f t="shared" si="1291"/>
        <v>0</v>
      </c>
      <c r="T708" s="69">
        <f t="shared" si="1291"/>
        <v>0</v>
      </c>
      <c r="U708" s="69">
        <f t="shared" si="1291"/>
        <v>0</v>
      </c>
      <c r="V708" s="69">
        <f t="shared" si="1291"/>
        <v>0</v>
      </c>
      <c r="W708" s="69">
        <f t="shared" si="1291"/>
        <v>0</v>
      </c>
      <c r="X708" s="69">
        <f t="shared" si="1291"/>
        <v>0</v>
      </c>
      <c r="AA708" s="3">
        <f t="shared" si="1292"/>
        <v>0</v>
      </c>
    </row>
    <row r="709" spans="1:27" x14ac:dyDescent="0.25">
      <c r="A709" s="8">
        <f t="shared" si="1294"/>
        <v>567</v>
      </c>
      <c r="E709" s="63">
        <f>SUM(E700:E708)</f>
        <v>21827116.149999995</v>
      </c>
      <c r="F709" s="63">
        <f t="shared" ref="F709" si="1295">SUM(F700:F708)</f>
        <v>5801105.6712912638</v>
      </c>
      <c r="G709" s="63">
        <f t="shared" ref="G709" si="1296">SUM(G700:G708)</f>
        <v>2525043.6654023519</v>
      </c>
      <c r="H709" s="63">
        <f t="shared" ref="H709" si="1297">SUM(H700:H708)</f>
        <v>3549039.6994459224</v>
      </c>
      <c r="I709" s="63">
        <f t="shared" ref="I709" si="1298">SUM(I700:I708)</f>
        <v>1121312.5218542442</v>
      </c>
      <c r="J709" s="63">
        <f t="shared" ref="J709" si="1299">SUM(J700:J708)</f>
        <v>1923491.7014824175</v>
      </c>
      <c r="K709" s="63">
        <f t="shared" ref="K709" si="1300">SUM(K700:K708)</f>
        <v>5046400.8731512669</v>
      </c>
      <c r="L709" s="63">
        <f t="shared" ref="L709" si="1301">SUM(L700:L708)</f>
        <v>402872.87623993657</v>
      </c>
      <c r="M709" s="63">
        <f t="shared" ref="M709" si="1302">SUM(M700:M708)</f>
        <v>1444701.7745420074</v>
      </c>
      <c r="N709" s="63">
        <f t="shared" ref="N709" si="1303">SUM(N700:N708)</f>
        <v>0</v>
      </c>
      <c r="O709" s="63">
        <f t="shared" ref="O709" si="1304">SUM(O700:O708)</f>
        <v>0</v>
      </c>
      <c r="P709" s="63">
        <f t="shared" ref="P709" si="1305">SUM(P700:P708)</f>
        <v>13147.366590580681</v>
      </c>
      <c r="Q709" s="63">
        <f t="shared" ref="Q709" si="1306">SUM(Q700:Q708)</f>
        <v>0</v>
      </c>
      <c r="R709" s="63">
        <f t="shared" ref="R709" si="1307">SUM(R700:R708)</f>
        <v>0</v>
      </c>
      <c r="S709" s="63">
        <f t="shared" ref="S709" si="1308">SUM(S700:S708)</f>
        <v>0</v>
      </c>
      <c r="T709" s="63">
        <f t="shared" ref="T709" si="1309">SUM(T700:T708)</f>
        <v>0</v>
      </c>
      <c r="U709" s="63">
        <f t="shared" ref="U709" si="1310">SUM(U700:U708)</f>
        <v>0</v>
      </c>
      <c r="V709" s="63">
        <f t="shared" ref="V709" si="1311">SUM(V700:V708)</f>
        <v>0</v>
      </c>
      <c r="W709" s="63">
        <f t="shared" ref="W709" si="1312">SUM(W700:W708)</f>
        <v>0</v>
      </c>
      <c r="X709" s="63">
        <f t="shared" ref="X709" si="1313">SUM(X700:X708)</f>
        <v>0</v>
      </c>
      <c r="AA709" s="3">
        <f t="shared" si="1292"/>
        <v>0</v>
      </c>
    </row>
    <row r="711" spans="1:27" x14ac:dyDescent="0.25">
      <c r="B711" s="3" t="s">
        <v>23</v>
      </c>
    </row>
    <row r="712" spans="1:27" x14ac:dyDescent="0.25">
      <c r="A712" s="8">
        <f>A709+1</f>
        <v>568</v>
      </c>
      <c r="B712" s="3" t="str">
        <f>B700</f>
        <v xml:space="preserve">    Consumer</v>
      </c>
      <c r="C712" s="34" t="s">
        <v>571</v>
      </c>
      <c r="E712" s="63">
        <f>'Class Expense - Elec'!$G$141+'Class Expense - PRP'!$G$141</f>
        <v>0</v>
      </c>
      <c r="F712" s="63">
        <f t="shared" ref="F712:O720" si="1314">IFERROR($E712*VLOOKUP($C712,ALLOCATORS,F$1,FALSE),0)</f>
        <v>0</v>
      </c>
      <c r="G712" s="63">
        <f t="shared" si="1314"/>
        <v>0</v>
      </c>
      <c r="H712" s="63">
        <f t="shared" si="1314"/>
        <v>0</v>
      </c>
      <c r="I712" s="63">
        <f t="shared" si="1314"/>
        <v>0</v>
      </c>
      <c r="J712" s="63">
        <f t="shared" si="1314"/>
        <v>0</v>
      </c>
      <c r="K712" s="63">
        <f t="shared" si="1314"/>
        <v>0</v>
      </c>
      <c r="L712" s="63">
        <f t="shared" si="1314"/>
        <v>0</v>
      </c>
      <c r="M712" s="63">
        <f t="shared" si="1314"/>
        <v>0</v>
      </c>
      <c r="N712" s="63">
        <f t="shared" si="1314"/>
        <v>0</v>
      </c>
      <c r="O712" s="63">
        <f t="shared" si="1314"/>
        <v>0</v>
      </c>
      <c r="P712" s="63">
        <f t="shared" ref="P712:X720" si="1315">IFERROR($E712*VLOOKUP($C712,ALLOCATORS,P$1,FALSE),0)</f>
        <v>0</v>
      </c>
      <c r="Q712" s="63">
        <f t="shared" si="1315"/>
        <v>0</v>
      </c>
      <c r="R712" s="63">
        <f t="shared" si="1315"/>
        <v>0</v>
      </c>
      <c r="S712" s="63">
        <f t="shared" si="1315"/>
        <v>0</v>
      </c>
      <c r="T712" s="63">
        <f t="shared" si="1315"/>
        <v>0</v>
      </c>
      <c r="U712" s="63">
        <f t="shared" si="1315"/>
        <v>0</v>
      </c>
      <c r="V712" s="63">
        <f t="shared" si="1315"/>
        <v>0</v>
      </c>
      <c r="W712" s="63">
        <f t="shared" si="1315"/>
        <v>0</v>
      </c>
      <c r="X712" s="63">
        <f t="shared" si="1315"/>
        <v>0</v>
      </c>
      <c r="AA712" s="3">
        <f t="shared" ref="AA712:AA721" si="1316">IF(ROUND(SUM(F712:X712)-E712,0)=0,0,1)</f>
        <v>0</v>
      </c>
    </row>
    <row r="713" spans="1:27" x14ac:dyDescent="0.25">
      <c r="A713" s="8">
        <f>+A712+1</f>
        <v>569</v>
      </c>
      <c r="B713" s="3" t="str">
        <f t="shared" ref="B713:B720" si="1317">B701</f>
        <v xml:space="preserve">    Demand</v>
      </c>
      <c r="C713" s="34" t="s">
        <v>571</v>
      </c>
      <c r="E713" s="63">
        <f>'Class Expense - Elec'!$H$141+'Class Expense - PRP'!$H$141</f>
        <v>5642964.7426827773</v>
      </c>
      <c r="F713" s="63">
        <f t="shared" si="1314"/>
        <v>1499759.9566845996</v>
      </c>
      <c r="G713" s="63">
        <f t="shared" si="1314"/>
        <v>652799.58560169057</v>
      </c>
      <c r="H713" s="63">
        <f t="shared" si="1314"/>
        <v>917533.2992560647</v>
      </c>
      <c r="I713" s="63">
        <f t="shared" si="1314"/>
        <v>289892.94705119409</v>
      </c>
      <c r="J713" s="63">
        <f t="shared" si="1314"/>
        <v>497280.34522362641</v>
      </c>
      <c r="K713" s="63">
        <f t="shared" si="1314"/>
        <v>1304646.1112379334</v>
      </c>
      <c r="L713" s="63">
        <f t="shared" si="1314"/>
        <v>104154.73215893273</v>
      </c>
      <c r="M713" s="63">
        <f t="shared" si="1314"/>
        <v>373498.77654047287</v>
      </c>
      <c r="N713" s="63">
        <f t="shared" si="1314"/>
        <v>0</v>
      </c>
      <c r="O713" s="63">
        <f t="shared" si="1314"/>
        <v>0</v>
      </c>
      <c r="P713" s="63">
        <f t="shared" si="1315"/>
        <v>3398.9889282635399</v>
      </c>
      <c r="Q713" s="63">
        <f t="shared" si="1315"/>
        <v>0</v>
      </c>
      <c r="R713" s="63">
        <f t="shared" si="1315"/>
        <v>0</v>
      </c>
      <c r="S713" s="63">
        <f t="shared" si="1315"/>
        <v>0</v>
      </c>
      <c r="T713" s="63">
        <f t="shared" si="1315"/>
        <v>0</v>
      </c>
      <c r="U713" s="63">
        <f t="shared" si="1315"/>
        <v>0</v>
      </c>
      <c r="V713" s="63">
        <f t="shared" si="1315"/>
        <v>0</v>
      </c>
      <c r="W713" s="63">
        <f t="shared" si="1315"/>
        <v>0</v>
      </c>
      <c r="X713" s="63">
        <f t="shared" si="1315"/>
        <v>0</v>
      </c>
      <c r="AA713" s="3">
        <f t="shared" si="1316"/>
        <v>0</v>
      </c>
    </row>
    <row r="714" spans="1:27" x14ac:dyDescent="0.25">
      <c r="A714" s="8">
        <f t="shared" ref="A714:A721" si="1318">+A713+1</f>
        <v>570</v>
      </c>
      <c r="B714" s="3" t="str">
        <f t="shared" si="1317"/>
        <v xml:space="preserve">    Energy</v>
      </c>
      <c r="C714" s="34" t="s">
        <v>571</v>
      </c>
      <c r="E714" s="63">
        <f>'Class Expense - Elec'!$I$141+'Class Expense - PRP'!$I$141</f>
        <v>0</v>
      </c>
      <c r="F714" s="63">
        <f t="shared" si="1314"/>
        <v>0</v>
      </c>
      <c r="G714" s="63">
        <f t="shared" si="1314"/>
        <v>0</v>
      </c>
      <c r="H714" s="63">
        <f t="shared" si="1314"/>
        <v>0</v>
      </c>
      <c r="I714" s="63">
        <f t="shared" si="1314"/>
        <v>0</v>
      </c>
      <c r="J714" s="63">
        <f t="shared" si="1314"/>
        <v>0</v>
      </c>
      <c r="K714" s="63">
        <f t="shared" si="1314"/>
        <v>0</v>
      </c>
      <c r="L714" s="63">
        <f t="shared" si="1314"/>
        <v>0</v>
      </c>
      <c r="M714" s="63">
        <f t="shared" si="1314"/>
        <v>0</v>
      </c>
      <c r="N714" s="63">
        <f t="shared" si="1314"/>
        <v>0</v>
      </c>
      <c r="O714" s="63">
        <f t="shared" si="1314"/>
        <v>0</v>
      </c>
      <c r="P714" s="63">
        <f t="shared" si="1315"/>
        <v>0</v>
      </c>
      <c r="Q714" s="63">
        <f t="shared" si="1315"/>
        <v>0</v>
      </c>
      <c r="R714" s="63">
        <f t="shared" si="1315"/>
        <v>0</v>
      </c>
      <c r="S714" s="63">
        <f t="shared" si="1315"/>
        <v>0</v>
      </c>
      <c r="T714" s="63">
        <f t="shared" si="1315"/>
        <v>0</v>
      </c>
      <c r="U714" s="63">
        <f t="shared" si="1315"/>
        <v>0</v>
      </c>
      <c r="V714" s="63">
        <f t="shared" si="1315"/>
        <v>0</v>
      </c>
      <c r="W714" s="63">
        <f t="shared" si="1315"/>
        <v>0</v>
      </c>
      <c r="X714" s="63">
        <f t="shared" si="1315"/>
        <v>0</v>
      </c>
      <c r="AA714" s="3">
        <f t="shared" si="1316"/>
        <v>0</v>
      </c>
    </row>
    <row r="715" spans="1:27" x14ac:dyDescent="0.25">
      <c r="A715" s="8">
        <f t="shared" si="1318"/>
        <v>571</v>
      </c>
      <c r="B715" s="3" t="str">
        <f t="shared" si="1317"/>
        <v xml:space="preserve">    Revenue</v>
      </c>
      <c r="C715" s="34" t="s">
        <v>571</v>
      </c>
      <c r="E715" s="63">
        <f>'Class Expense - Elec'!$J$141+'Class Expense - PRP'!$J$141</f>
        <v>0</v>
      </c>
      <c r="F715" s="63">
        <f t="shared" si="1314"/>
        <v>0</v>
      </c>
      <c r="G715" s="63">
        <f t="shared" si="1314"/>
        <v>0</v>
      </c>
      <c r="H715" s="63">
        <f t="shared" si="1314"/>
        <v>0</v>
      </c>
      <c r="I715" s="63">
        <f t="shared" si="1314"/>
        <v>0</v>
      </c>
      <c r="J715" s="63">
        <f t="shared" si="1314"/>
        <v>0</v>
      </c>
      <c r="K715" s="63">
        <f t="shared" si="1314"/>
        <v>0</v>
      </c>
      <c r="L715" s="63">
        <f t="shared" si="1314"/>
        <v>0</v>
      </c>
      <c r="M715" s="63">
        <f t="shared" si="1314"/>
        <v>0</v>
      </c>
      <c r="N715" s="63">
        <f t="shared" si="1314"/>
        <v>0</v>
      </c>
      <c r="O715" s="63">
        <f t="shared" si="1314"/>
        <v>0</v>
      </c>
      <c r="P715" s="63">
        <f t="shared" si="1315"/>
        <v>0</v>
      </c>
      <c r="Q715" s="63">
        <f t="shared" si="1315"/>
        <v>0</v>
      </c>
      <c r="R715" s="63">
        <f t="shared" si="1315"/>
        <v>0</v>
      </c>
      <c r="S715" s="63">
        <f t="shared" si="1315"/>
        <v>0</v>
      </c>
      <c r="T715" s="63">
        <f t="shared" si="1315"/>
        <v>0</v>
      </c>
      <c r="U715" s="63">
        <f t="shared" si="1315"/>
        <v>0</v>
      </c>
      <c r="V715" s="63">
        <f t="shared" si="1315"/>
        <v>0</v>
      </c>
      <c r="W715" s="63">
        <f t="shared" si="1315"/>
        <v>0</v>
      </c>
      <c r="X715" s="63">
        <f t="shared" si="1315"/>
        <v>0</v>
      </c>
      <c r="AA715" s="3">
        <f t="shared" si="1316"/>
        <v>0</v>
      </c>
    </row>
    <row r="716" spans="1:27" x14ac:dyDescent="0.25">
      <c r="A716" s="8">
        <f t="shared" si="1318"/>
        <v>572</v>
      </c>
      <c r="B716" s="3" t="str">
        <f t="shared" si="1317"/>
        <v xml:space="preserve">    Lights</v>
      </c>
      <c r="C716" s="34" t="s">
        <v>571</v>
      </c>
      <c r="E716" s="63">
        <f>'Class Expense - Elec'!$K$141+'Class Expense - PRP'!$K$141</f>
        <v>0</v>
      </c>
      <c r="F716" s="63">
        <f t="shared" si="1314"/>
        <v>0</v>
      </c>
      <c r="G716" s="63">
        <f t="shared" si="1314"/>
        <v>0</v>
      </c>
      <c r="H716" s="63">
        <f t="shared" si="1314"/>
        <v>0</v>
      </c>
      <c r="I716" s="63">
        <f t="shared" si="1314"/>
        <v>0</v>
      </c>
      <c r="J716" s="63">
        <f t="shared" si="1314"/>
        <v>0</v>
      </c>
      <c r="K716" s="63">
        <f t="shared" si="1314"/>
        <v>0</v>
      </c>
      <c r="L716" s="63">
        <f t="shared" si="1314"/>
        <v>0</v>
      </c>
      <c r="M716" s="63">
        <f t="shared" si="1314"/>
        <v>0</v>
      </c>
      <c r="N716" s="63">
        <f t="shared" si="1314"/>
        <v>0</v>
      </c>
      <c r="O716" s="63">
        <f t="shared" si="1314"/>
        <v>0</v>
      </c>
      <c r="P716" s="63">
        <f t="shared" si="1315"/>
        <v>0</v>
      </c>
      <c r="Q716" s="63">
        <f t="shared" si="1315"/>
        <v>0</v>
      </c>
      <c r="R716" s="63">
        <f t="shared" si="1315"/>
        <v>0</v>
      </c>
      <c r="S716" s="63">
        <f t="shared" si="1315"/>
        <v>0</v>
      </c>
      <c r="T716" s="63">
        <f t="shared" si="1315"/>
        <v>0</v>
      </c>
      <c r="U716" s="63">
        <f t="shared" si="1315"/>
        <v>0</v>
      </c>
      <c r="V716" s="63">
        <f t="shared" si="1315"/>
        <v>0</v>
      </c>
      <c r="W716" s="63">
        <f t="shared" si="1315"/>
        <v>0</v>
      </c>
      <c r="X716" s="63">
        <f t="shared" si="1315"/>
        <v>0</v>
      </c>
      <c r="AA716" s="3">
        <f t="shared" si="1316"/>
        <v>0</v>
      </c>
    </row>
    <row r="717" spans="1:27" x14ac:dyDescent="0.25">
      <c r="A717" s="8">
        <f t="shared" si="1318"/>
        <v>573</v>
      </c>
      <c r="B717" s="3" t="str">
        <f t="shared" si="1317"/>
        <v xml:space="preserve">    na</v>
      </c>
      <c r="C717" s="34" t="s">
        <v>571</v>
      </c>
      <c r="E717" s="63">
        <f>'Class Expense - Elec'!$L$141+'Class Expense - PRP'!$L$141</f>
        <v>0</v>
      </c>
      <c r="F717" s="63">
        <f t="shared" si="1314"/>
        <v>0</v>
      </c>
      <c r="G717" s="63">
        <f t="shared" si="1314"/>
        <v>0</v>
      </c>
      <c r="H717" s="63">
        <f t="shared" si="1314"/>
        <v>0</v>
      </c>
      <c r="I717" s="63">
        <f t="shared" si="1314"/>
        <v>0</v>
      </c>
      <c r="J717" s="63">
        <f t="shared" si="1314"/>
        <v>0</v>
      </c>
      <c r="K717" s="63">
        <f t="shared" si="1314"/>
        <v>0</v>
      </c>
      <c r="L717" s="63">
        <f t="shared" si="1314"/>
        <v>0</v>
      </c>
      <c r="M717" s="63">
        <f t="shared" si="1314"/>
        <v>0</v>
      </c>
      <c r="N717" s="63">
        <f t="shared" si="1314"/>
        <v>0</v>
      </c>
      <c r="O717" s="63">
        <f t="shared" si="1314"/>
        <v>0</v>
      </c>
      <c r="P717" s="63">
        <f t="shared" si="1315"/>
        <v>0</v>
      </c>
      <c r="Q717" s="63">
        <f t="shared" si="1315"/>
        <v>0</v>
      </c>
      <c r="R717" s="63">
        <f t="shared" si="1315"/>
        <v>0</v>
      </c>
      <c r="S717" s="63">
        <f t="shared" si="1315"/>
        <v>0</v>
      </c>
      <c r="T717" s="63">
        <f t="shared" si="1315"/>
        <v>0</v>
      </c>
      <c r="U717" s="63">
        <f t="shared" si="1315"/>
        <v>0</v>
      </c>
      <c r="V717" s="63">
        <f t="shared" si="1315"/>
        <v>0</v>
      </c>
      <c r="W717" s="63">
        <f t="shared" si="1315"/>
        <v>0</v>
      </c>
      <c r="X717" s="63">
        <f t="shared" si="1315"/>
        <v>0</v>
      </c>
      <c r="AA717" s="3">
        <f t="shared" si="1316"/>
        <v>0</v>
      </c>
    </row>
    <row r="718" spans="1:27" x14ac:dyDescent="0.25">
      <c r="A718" s="8">
        <f t="shared" si="1318"/>
        <v>574</v>
      </c>
      <c r="B718" s="3" t="str">
        <f t="shared" si="1317"/>
        <v xml:space="preserve">    na</v>
      </c>
      <c r="C718" s="34" t="s">
        <v>571</v>
      </c>
      <c r="E718" s="63">
        <f>'Class Expense - Elec'!$M$141+'Class Expense - PRP'!$M$141</f>
        <v>0</v>
      </c>
      <c r="F718" s="63">
        <f t="shared" si="1314"/>
        <v>0</v>
      </c>
      <c r="G718" s="63">
        <f t="shared" si="1314"/>
        <v>0</v>
      </c>
      <c r="H718" s="63">
        <f t="shared" si="1314"/>
        <v>0</v>
      </c>
      <c r="I718" s="63">
        <f t="shared" si="1314"/>
        <v>0</v>
      </c>
      <c r="J718" s="63">
        <f t="shared" si="1314"/>
        <v>0</v>
      </c>
      <c r="K718" s="63">
        <f t="shared" si="1314"/>
        <v>0</v>
      </c>
      <c r="L718" s="63">
        <f t="shared" si="1314"/>
        <v>0</v>
      </c>
      <c r="M718" s="63">
        <f t="shared" si="1314"/>
        <v>0</v>
      </c>
      <c r="N718" s="63">
        <f t="shared" si="1314"/>
        <v>0</v>
      </c>
      <c r="O718" s="63">
        <f t="shared" si="1314"/>
        <v>0</v>
      </c>
      <c r="P718" s="63">
        <f t="shared" si="1315"/>
        <v>0</v>
      </c>
      <c r="Q718" s="63">
        <f t="shared" si="1315"/>
        <v>0</v>
      </c>
      <c r="R718" s="63">
        <f t="shared" si="1315"/>
        <v>0</v>
      </c>
      <c r="S718" s="63">
        <f t="shared" si="1315"/>
        <v>0</v>
      </c>
      <c r="T718" s="63">
        <f t="shared" si="1315"/>
        <v>0</v>
      </c>
      <c r="U718" s="63">
        <f t="shared" si="1315"/>
        <v>0</v>
      </c>
      <c r="V718" s="63">
        <f t="shared" si="1315"/>
        <v>0</v>
      </c>
      <c r="W718" s="63">
        <f t="shared" si="1315"/>
        <v>0</v>
      </c>
      <c r="X718" s="63">
        <f t="shared" si="1315"/>
        <v>0</v>
      </c>
      <c r="AA718" s="3">
        <f t="shared" si="1316"/>
        <v>0</v>
      </c>
    </row>
    <row r="719" spans="1:27" x14ac:dyDescent="0.25">
      <c r="A719" s="8">
        <f t="shared" si="1318"/>
        <v>575</v>
      </c>
      <c r="B719" s="3" t="str">
        <f t="shared" si="1317"/>
        <v xml:space="preserve">    na</v>
      </c>
      <c r="C719" s="34" t="s">
        <v>571</v>
      </c>
      <c r="E719" s="63">
        <f>'Class Expense - Elec'!$N$141+'Class Expense - PRP'!$N$141</f>
        <v>0</v>
      </c>
      <c r="F719" s="63">
        <f t="shared" si="1314"/>
        <v>0</v>
      </c>
      <c r="G719" s="63">
        <f t="shared" si="1314"/>
        <v>0</v>
      </c>
      <c r="H719" s="63">
        <f t="shared" si="1314"/>
        <v>0</v>
      </c>
      <c r="I719" s="63">
        <f t="shared" si="1314"/>
        <v>0</v>
      </c>
      <c r="J719" s="63">
        <f t="shared" si="1314"/>
        <v>0</v>
      </c>
      <c r="K719" s="63">
        <f t="shared" si="1314"/>
        <v>0</v>
      </c>
      <c r="L719" s="63">
        <f t="shared" si="1314"/>
        <v>0</v>
      </c>
      <c r="M719" s="63">
        <f t="shared" si="1314"/>
        <v>0</v>
      </c>
      <c r="N719" s="63">
        <f t="shared" si="1314"/>
        <v>0</v>
      </c>
      <c r="O719" s="63">
        <f t="shared" si="1314"/>
        <v>0</v>
      </c>
      <c r="P719" s="63">
        <f t="shared" si="1315"/>
        <v>0</v>
      </c>
      <c r="Q719" s="63">
        <f t="shared" si="1315"/>
        <v>0</v>
      </c>
      <c r="R719" s="63">
        <f t="shared" si="1315"/>
        <v>0</v>
      </c>
      <c r="S719" s="63">
        <f t="shared" si="1315"/>
        <v>0</v>
      </c>
      <c r="T719" s="63">
        <f t="shared" si="1315"/>
        <v>0</v>
      </c>
      <c r="U719" s="63">
        <f t="shared" si="1315"/>
        <v>0</v>
      </c>
      <c r="V719" s="63">
        <f t="shared" si="1315"/>
        <v>0</v>
      </c>
      <c r="W719" s="63">
        <f t="shared" si="1315"/>
        <v>0</v>
      </c>
      <c r="X719" s="63">
        <f t="shared" si="1315"/>
        <v>0</v>
      </c>
      <c r="AA719" s="3">
        <f t="shared" si="1316"/>
        <v>0</v>
      </c>
    </row>
    <row r="720" spans="1:27" x14ac:dyDescent="0.25">
      <c r="A720" s="8">
        <f t="shared" si="1318"/>
        <v>576</v>
      </c>
      <c r="B720" s="3" t="str">
        <f t="shared" si="1317"/>
        <v xml:space="preserve">    na</v>
      </c>
      <c r="C720" s="34" t="s">
        <v>571</v>
      </c>
      <c r="E720" s="69">
        <f>'Class Expense - Elec'!$O$141+'Class Expense - PRP'!$O$141</f>
        <v>0</v>
      </c>
      <c r="F720" s="69">
        <f t="shared" si="1314"/>
        <v>0</v>
      </c>
      <c r="G720" s="69">
        <f t="shared" si="1314"/>
        <v>0</v>
      </c>
      <c r="H720" s="69">
        <f t="shared" si="1314"/>
        <v>0</v>
      </c>
      <c r="I720" s="69">
        <f t="shared" si="1314"/>
        <v>0</v>
      </c>
      <c r="J720" s="69">
        <f t="shared" si="1314"/>
        <v>0</v>
      </c>
      <c r="K720" s="69">
        <f t="shared" si="1314"/>
        <v>0</v>
      </c>
      <c r="L720" s="69">
        <f t="shared" si="1314"/>
        <v>0</v>
      </c>
      <c r="M720" s="69">
        <f t="shared" si="1314"/>
        <v>0</v>
      </c>
      <c r="N720" s="69">
        <f t="shared" si="1314"/>
        <v>0</v>
      </c>
      <c r="O720" s="69">
        <f t="shared" si="1314"/>
        <v>0</v>
      </c>
      <c r="P720" s="69">
        <f t="shared" si="1315"/>
        <v>0</v>
      </c>
      <c r="Q720" s="69">
        <f t="shared" si="1315"/>
        <v>0</v>
      </c>
      <c r="R720" s="69">
        <f t="shared" si="1315"/>
        <v>0</v>
      </c>
      <c r="S720" s="69">
        <f t="shared" si="1315"/>
        <v>0</v>
      </c>
      <c r="T720" s="69">
        <f t="shared" si="1315"/>
        <v>0</v>
      </c>
      <c r="U720" s="69">
        <f t="shared" si="1315"/>
        <v>0</v>
      </c>
      <c r="V720" s="69">
        <f t="shared" si="1315"/>
        <v>0</v>
      </c>
      <c r="W720" s="69">
        <f t="shared" si="1315"/>
        <v>0</v>
      </c>
      <c r="X720" s="69">
        <f t="shared" si="1315"/>
        <v>0</v>
      </c>
      <c r="AA720" s="3">
        <f t="shared" si="1316"/>
        <v>0</v>
      </c>
    </row>
    <row r="721" spans="1:27" x14ac:dyDescent="0.25">
      <c r="A721" s="8">
        <f t="shared" si="1318"/>
        <v>577</v>
      </c>
      <c r="E721" s="63">
        <f>SUM(E712:E720)</f>
        <v>5642964.7426827773</v>
      </c>
      <c r="F721" s="63">
        <f t="shared" ref="F721" si="1319">SUM(F712:F720)</f>
        <v>1499759.9566845996</v>
      </c>
      <c r="G721" s="63">
        <f t="shared" ref="G721" si="1320">SUM(G712:G720)</f>
        <v>652799.58560169057</v>
      </c>
      <c r="H721" s="63">
        <f t="shared" ref="H721" si="1321">SUM(H712:H720)</f>
        <v>917533.2992560647</v>
      </c>
      <c r="I721" s="63">
        <f t="shared" ref="I721" si="1322">SUM(I712:I720)</f>
        <v>289892.94705119409</v>
      </c>
      <c r="J721" s="63">
        <f t="shared" ref="J721" si="1323">SUM(J712:J720)</f>
        <v>497280.34522362641</v>
      </c>
      <c r="K721" s="63">
        <f t="shared" ref="K721" si="1324">SUM(K712:K720)</f>
        <v>1304646.1112379334</v>
      </c>
      <c r="L721" s="63">
        <f t="shared" ref="L721" si="1325">SUM(L712:L720)</f>
        <v>104154.73215893273</v>
      </c>
      <c r="M721" s="63">
        <f t="shared" ref="M721" si="1326">SUM(M712:M720)</f>
        <v>373498.77654047287</v>
      </c>
      <c r="N721" s="63">
        <f t="shared" ref="N721" si="1327">SUM(N712:N720)</f>
        <v>0</v>
      </c>
      <c r="O721" s="63">
        <f t="shared" ref="O721" si="1328">SUM(O712:O720)</f>
        <v>0</v>
      </c>
      <c r="P721" s="63">
        <f t="shared" ref="P721" si="1329">SUM(P712:P720)</f>
        <v>3398.9889282635399</v>
      </c>
      <c r="Q721" s="63">
        <f t="shared" ref="Q721" si="1330">SUM(Q712:Q720)</f>
        <v>0</v>
      </c>
      <c r="R721" s="63">
        <f t="shared" ref="R721" si="1331">SUM(R712:R720)</f>
        <v>0</v>
      </c>
      <c r="S721" s="63">
        <f t="shared" ref="S721" si="1332">SUM(S712:S720)</f>
        <v>0</v>
      </c>
      <c r="T721" s="63">
        <f t="shared" ref="T721" si="1333">SUM(T712:T720)</f>
        <v>0</v>
      </c>
      <c r="U721" s="63">
        <f t="shared" ref="U721" si="1334">SUM(U712:U720)</f>
        <v>0</v>
      </c>
      <c r="V721" s="63">
        <f t="shared" ref="V721" si="1335">SUM(V712:V720)</f>
        <v>0</v>
      </c>
      <c r="W721" s="63">
        <f t="shared" ref="W721" si="1336">SUM(W712:W720)</f>
        <v>0</v>
      </c>
      <c r="X721" s="63">
        <f t="shared" ref="X721" si="1337">SUM(X712:X720)</f>
        <v>0</v>
      </c>
      <c r="AA721" s="3">
        <f t="shared" si="1316"/>
        <v>0</v>
      </c>
    </row>
    <row r="723" spans="1:27" x14ac:dyDescent="0.25">
      <c r="B723" s="3" t="s">
        <v>25</v>
      </c>
    </row>
    <row r="724" spans="1:27" x14ac:dyDescent="0.25">
      <c r="A724" s="8">
        <f>A721+1</f>
        <v>578</v>
      </c>
      <c r="B724" s="3" t="str">
        <f>B712</f>
        <v xml:space="preserve">    Consumer</v>
      </c>
      <c r="C724" s="34" t="s">
        <v>572</v>
      </c>
      <c r="E724" s="63">
        <f>'Class Expense - Elec'!$G$142+'Class Expense - PRP'!$G$142</f>
        <v>4390290.9521048004</v>
      </c>
      <c r="F724" s="63">
        <f t="shared" ref="F724:O732" si="1338">IFERROR($E724*VLOOKUP($C724,ALLOCATORS,F$1,FALSE),0)</f>
        <v>1320655.0652479306</v>
      </c>
      <c r="G724" s="63">
        <f t="shared" si="1338"/>
        <v>773206.85457338206</v>
      </c>
      <c r="H724" s="63">
        <f t="shared" si="1338"/>
        <v>625529.02838822303</v>
      </c>
      <c r="I724" s="63">
        <f t="shared" si="1338"/>
        <v>166033.86257968846</v>
      </c>
      <c r="J724" s="63">
        <f t="shared" si="1338"/>
        <v>328984.21572081558</v>
      </c>
      <c r="K724" s="63">
        <f t="shared" si="1338"/>
        <v>846581.02393641148</v>
      </c>
      <c r="L724" s="63">
        <f t="shared" si="1338"/>
        <v>63492.865949450883</v>
      </c>
      <c r="M724" s="63">
        <f t="shared" si="1338"/>
        <v>211976.39357437353</v>
      </c>
      <c r="N724" s="63">
        <f t="shared" si="1338"/>
        <v>67.967120567250788</v>
      </c>
      <c r="O724" s="63">
        <f t="shared" si="1338"/>
        <v>331.63986933927129</v>
      </c>
      <c r="P724" s="63">
        <f t="shared" ref="P724:X732" si="1339">IFERROR($E724*VLOOKUP($C724,ALLOCATORS,P$1,FALSE),0)</f>
        <v>53432.035144617759</v>
      </c>
      <c r="Q724" s="63">
        <f t="shared" si="1339"/>
        <v>0</v>
      </c>
      <c r="R724" s="63">
        <f t="shared" si="1339"/>
        <v>0</v>
      </c>
      <c r="S724" s="63">
        <f t="shared" si="1339"/>
        <v>0</v>
      </c>
      <c r="T724" s="63">
        <f t="shared" si="1339"/>
        <v>0</v>
      </c>
      <c r="U724" s="63">
        <f t="shared" si="1339"/>
        <v>0</v>
      </c>
      <c r="V724" s="63">
        <f t="shared" si="1339"/>
        <v>0</v>
      </c>
      <c r="W724" s="63">
        <f t="shared" si="1339"/>
        <v>0</v>
      </c>
      <c r="X724" s="63">
        <f t="shared" si="1339"/>
        <v>0</v>
      </c>
      <c r="AA724" s="3">
        <f t="shared" ref="AA724:AA733" si="1340">IF(ROUND(SUM(F724:X724)-E724,0)=0,0,1)</f>
        <v>0</v>
      </c>
    </row>
    <row r="725" spans="1:27" x14ac:dyDescent="0.25">
      <c r="A725" s="8">
        <f>+A724+1</f>
        <v>579</v>
      </c>
      <c r="B725" s="3" t="str">
        <f t="shared" ref="B725:B732" si="1341">B713</f>
        <v xml:space="preserve">    Demand</v>
      </c>
      <c r="C725" s="34" t="s">
        <v>572</v>
      </c>
      <c r="E725" s="63">
        <f>'Class Expense - Elec'!$H$142+'Class Expense - PRP'!$H$142</f>
        <v>15431683.378734676</v>
      </c>
      <c r="F725" s="63">
        <f t="shared" si="1338"/>
        <v>4642045.6051227469</v>
      </c>
      <c r="G725" s="63">
        <f t="shared" si="1338"/>
        <v>2717788.7516369219</v>
      </c>
      <c r="H725" s="63">
        <f t="shared" si="1338"/>
        <v>2198707.5607521529</v>
      </c>
      <c r="I725" s="63">
        <f t="shared" si="1338"/>
        <v>583601.86726342828</v>
      </c>
      <c r="J725" s="63">
        <f t="shared" si="1338"/>
        <v>1156365.3318172581</v>
      </c>
      <c r="K725" s="63">
        <f t="shared" si="1338"/>
        <v>2975695.792910595</v>
      </c>
      <c r="L725" s="63">
        <f t="shared" si="1338"/>
        <v>223174.68587603106</v>
      </c>
      <c r="M725" s="63">
        <f t="shared" si="1338"/>
        <v>745087.88257815095</v>
      </c>
      <c r="N725" s="63">
        <f t="shared" si="1338"/>
        <v>238.90149791900689</v>
      </c>
      <c r="O725" s="63">
        <f t="shared" si="1338"/>
        <v>1165.6998397691632</v>
      </c>
      <c r="P725" s="63">
        <f t="shared" si="1339"/>
        <v>187811.29943970108</v>
      </c>
      <c r="Q725" s="63">
        <f t="shared" si="1339"/>
        <v>0</v>
      </c>
      <c r="R725" s="63">
        <f t="shared" si="1339"/>
        <v>0</v>
      </c>
      <c r="S725" s="63">
        <f t="shared" si="1339"/>
        <v>0</v>
      </c>
      <c r="T725" s="63">
        <f t="shared" si="1339"/>
        <v>0</v>
      </c>
      <c r="U725" s="63">
        <f t="shared" si="1339"/>
        <v>0</v>
      </c>
      <c r="V725" s="63">
        <f t="shared" si="1339"/>
        <v>0</v>
      </c>
      <c r="W725" s="63">
        <f t="shared" si="1339"/>
        <v>0</v>
      </c>
      <c r="X725" s="63">
        <f t="shared" si="1339"/>
        <v>0</v>
      </c>
      <c r="AA725" s="3">
        <f t="shared" si="1340"/>
        <v>0</v>
      </c>
    </row>
    <row r="726" spans="1:27" x14ac:dyDescent="0.25">
      <c r="A726" s="8">
        <f t="shared" ref="A726:A733" si="1342">+A725+1</f>
        <v>580</v>
      </c>
      <c r="B726" s="3" t="str">
        <f t="shared" si="1341"/>
        <v xml:space="preserve">    Energy</v>
      </c>
      <c r="C726" s="34" t="s">
        <v>572</v>
      </c>
      <c r="E726" s="63">
        <f>'Class Expense - Elec'!$I$142+'Class Expense - PRP'!$I$142</f>
        <v>0</v>
      </c>
      <c r="F726" s="63">
        <f t="shared" si="1338"/>
        <v>0</v>
      </c>
      <c r="G726" s="63">
        <f t="shared" si="1338"/>
        <v>0</v>
      </c>
      <c r="H726" s="63">
        <f t="shared" si="1338"/>
        <v>0</v>
      </c>
      <c r="I726" s="63">
        <f t="shared" si="1338"/>
        <v>0</v>
      </c>
      <c r="J726" s="63">
        <f t="shared" si="1338"/>
        <v>0</v>
      </c>
      <c r="K726" s="63">
        <f t="shared" si="1338"/>
        <v>0</v>
      </c>
      <c r="L726" s="63">
        <f t="shared" si="1338"/>
        <v>0</v>
      </c>
      <c r="M726" s="63">
        <f t="shared" si="1338"/>
        <v>0</v>
      </c>
      <c r="N726" s="63">
        <f t="shared" si="1338"/>
        <v>0</v>
      </c>
      <c r="O726" s="63">
        <f t="shared" si="1338"/>
        <v>0</v>
      </c>
      <c r="P726" s="63">
        <f t="shared" si="1339"/>
        <v>0</v>
      </c>
      <c r="Q726" s="63">
        <f t="shared" si="1339"/>
        <v>0</v>
      </c>
      <c r="R726" s="63">
        <f t="shared" si="1339"/>
        <v>0</v>
      </c>
      <c r="S726" s="63">
        <f t="shared" si="1339"/>
        <v>0</v>
      </c>
      <c r="T726" s="63">
        <f t="shared" si="1339"/>
        <v>0</v>
      </c>
      <c r="U726" s="63">
        <f t="shared" si="1339"/>
        <v>0</v>
      </c>
      <c r="V726" s="63">
        <f t="shared" si="1339"/>
        <v>0</v>
      </c>
      <c r="W726" s="63">
        <f t="shared" si="1339"/>
        <v>0</v>
      </c>
      <c r="X726" s="63">
        <f t="shared" si="1339"/>
        <v>0</v>
      </c>
      <c r="AA726" s="3">
        <f t="shared" si="1340"/>
        <v>0</v>
      </c>
    </row>
    <row r="727" spans="1:27" x14ac:dyDescent="0.25">
      <c r="A727" s="8">
        <f t="shared" si="1342"/>
        <v>581</v>
      </c>
      <c r="B727" s="3" t="str">
        <f t="shared" si="1341"/>
        <v xml:space="preserve">    Revenue</v>
      </c>
      <c r="C727" s="34" t="s">
        <v>572</v>
      </c>
      <c r="E727" s="63">
        <f>'Class Expense - Elec'!$J$142+'Class Expense - PRP'!$J$142</f>
        <v>0</v>
      </c>
      <c r="F727" s="63">
        <f t="shared" si="1338"/>
        <v>0</v>
      </c>
      <c r="G727" s="63">
        <f t="shared" si="1338"/>
        <v>0</v>
      </c>
      <c r="H727" s="63">
        <f t="shared" si="1338"/>
        <v>0</v>
      </c>
      <c r="I727" s="63">
        <f t="shared" si="1338"/>
        <v>0</v>
      </c>
      <c r="J727" s="63">
        <f t="shared" si="1338"/>
        <v>0</v>
      </c>
      <c r="K727" s="63">
        <f t="shared" si="1338"/>
        <v>0</v>
      </c>
      <c r="L727" s="63">
        <f t="shared" si="1338"/>
        <v>0</v>
      </c>
      <c r="M727" s="63">
        <f t="shared" si="1338"/>
        <v>0</v>
      </c>
      <c r="N727" s="63">
        <f t="shared" si="1338"/>
        <v>0</v>
      </c>
      <c r="O727" s="63">
        <f t="shared" si="1338"/>
        <v>0</v>
      </c>
      <c r="P727" s="63">
        <f t="shared" si="1339"/>
        <v>0</v>
      </c>
      <c r="Q727" s="63">
        <f t="shared" si="1339"/>
        <v>0</v>
      </c>
      <c r="R727" s="63">
        <f t="shared" si="1339"/>
        <v>0</v>
      </c>
      <c r="S727" s="63">
        <f t="shared" si="1339"/>
        <v>0</v>
      </c>
      <c r="T727" s="63">
        <f t="shared" si="1339"/>
        <v>0</v>
      </c>
      <c r="U727" s="63">
        <f t="shared" si="1339"/>
        <v>0</v>
      </c>
      <c r="V727" s="63">
        <f t="shared" si="1339"/>
        <v>0</v>
      </c>
      <c r="W727" s="63">
        <f t="shared" si="1339"/>
        <v>0</v>
      </c>
      <c r="X727" s="63">
        <f t="shared" si="1339"/>
        <v>0</v>
      </c>
      <c r="AA727" s="3">
        <f t="shared" si="1340"/>
        <v>0</v>
      </c>
    </row>
    <row r="728" spans="1:27" x14ac:dyDescent="0.25">
      <c r="A728" s="8">
        <f t="shared" si="1342"/>
        <v>582</v>
      </c>
      <c r="B728" s="3" t="str">
        <f t="shared" si="1341"/>
        <v xml:space="preserve">    Lights</v>
      </c>
      <c r="C728" s="34" t="s">
        <v>572</v>
      </c>
      <c r="E728" s="63">
        <f>'Class Expense - Elec'!$K$142+'Class Expense - PRP'!$K$142</f>
        <v>234052.12521169076</v>
      </c>
      <c r="F728" s="63">
        <f t="shared" si="1338"/>
        <v>70405.840538808028</v>
      </c>
      <c r="G728" s="63">
        <f t="shared" si="1338"/>
        <v>41220.663850168181</v>
      </c>
      <c r="H728" s="63">
        <f t="shared" si="1338"/>
        <v>33347.766713656471</v>
      </c>
      <c r="I728" s="63">
        <f t="shared" si="1338"/>
        <v>8851.4813295577369</v>
      </c>
      <c r="J728" s="63">
        <f t="shared" si="1338"/>
        <v>17538.576757342929</v>
      </c>
      <c r="K728" s="63">
        <f t="shared" si="1338"/>
        <v>45132.336325275159</v>
      </c>
      <c r="L728" s="63">
        <f t="shared" si="1338"/>
        <v>3384.8873282818449</v>
      </c>
      <c r="M728" s="63">
        <f t="shared" si="1338"/>
        <v>11300.737457276293</v>
      </c>
      <c r="N728" s="63">
        <f t="shared" si="1338"/>
        <v>3.6234156658017609</v>
      </c>
      <c r="O728" s="63">
        <f t="shared" si="1338"/>
        <v>17.680153108433664</v>
      </c>
      <c r="P728" s="63">
        <f t="shared" si="1339"/>
        <v>2848.531342549848</v>
      </c>
      <c r="Q728" s="63">
        <f t="shared" si="1339"/>
        <v>0</v>
      </c>
      <c r="R728" s="63">
        <f t="shared" si="1339"/>
        <v>0</v>
      </c>
      <c r="S728" s="63">
        <f t="shared" si="1339"/>
        <v>0</v>
      </c>
      <c r="T728" s="63">
        <f t="shared" si="1339"/>
        <v>0</v>
      </c>
      <c r="U728" s="63">
        <f t="shared" si="1339"/>
        <v>0</v>
      </c>
      <c r="V728" s="63">
        <f t="shared" si="1339"/>
        <v>0</v>
      </c>
      <c r="W728" s="63">
        <f t="shared" si="1339"/>
        <v>0</v>
      </c>
      <c r="X728" s="63">
        <f t="shared" si="1339"/>
        <v>0</v>
      </c>
      <c r="AA728" s="3">
        <f t="shared" si="1340"/>
        <v>0</v>
      </c>
    </row>
    <row r="729" spans="1:27" x14ac:dyDescent="0.25">
      <c r="A729" s="8">
        <f t="shared" si="1342"/>
        <v>583</v>
      </c>
      <c r="B729" s="3" t="str">
        <f t="shared" si="1341"/>
        <v xml:space="preserve">    na</v>
      </c>
      <c r="C729" s="34" t="s">
        <v>572</v>
      </c>
      <c r="E729" s="63">
        <f>'Class Expense - Elec'!$L$142+'Class Expense - PRP'!$L$142</f>
        <v>0</v>
      </c>
      <c r="F729" s="63">
        <f t="shared" si="1338"/>
        <v>0</v>
      </c>
      <c r="G729" s="63">
        <f t="shared" si="1338"/>
        <v>0</v>
      </c>
      <c r="H729" s="63">
        <f t="shared" si="1338"/>
        <v>0</v>
      </c>
      <c r="I729" s="63">
        <f t="shared" si="1338"/>
        <v>0</v>
      </c>
      <c r="J729" s="63">
        <f t="shared" si="1338"/>
        <v>0</v>
      </c>
      <c r="K729" s="63">
        <f t="shared" si="1338"/>
        <v>0</v>
      </c>
      <c r="L729" s="63">
        <f t="shared" si="1338"/>
        <v>0</v>
      </c>
      <c r="M729" s="63">
        <f t="shared" si="1338"/>
        <v>0</v>
      </c>
      <c r="N729" s="63">
        <f t="shared" si="1338"/>
        <v>0</v>
      </c>
      <c r="O729" s="63">
        <f t="shared" si="1338"/>
        <v>0</v>
      </c>
      <c r="P729" s="63">
        <f t="shared" si="1339"/>
        <v>0</v>
      </c>
      <c r="Q729" s="63">
        <f t="shared" si="1339"/>
        <v>0</v>
      </c>
      <c r="R729" s="63">
        <f t="shared" si="1339"/>
        <v>0</v>
      </c>
      <c r="S729" s="63">
        <f t="shared" si="1339"/>
        <v>0</v>
      </c>
      <c r="T729" s="63">
        <f t="shared" si="1339"/>
        <v>0</v>
      </c>
      <c r="U729" s="63">
        <f t="shared" si="1339"/>
        <v>0</v>
      </c>
      <c r="V729" s="63">
        <f t="shared" si="1339"/>
        <v>0</v>
      </c>
      <c r="W729" s="63">
        <f t="shared" si="1339"/>
        <v>0</v>
      </c>
      <c r="X729" s="63">
        <f t="shared" si="1339"/>
        <v>0</v>
      </c>
      <c r="AA729" s="3">
        <f t="shared" si="1340"/>
        <v>0</v>
      </c>
    </row>
    <row r="730" spans="1:27" x14ac:dyDescent="0.25">
      <c r="A730" s="8">
        <f t="shared" si="1342"/>
        <v>584</v>
      </c>
      <c r="B730" s="3" t="str">
        <f t="shared" si="1341"/>
        <v xml:space="preserve">    na</v>
      </c>
      <c r="C730" s="34" t="s">
        <v>572</v>
      </c>
      <c r="E730" s="63">
        <f>'Class Expense - Elec'!$M$142+'Class Expense - PRP'!$M$142</f>
        <v>0</v>
      </c>
      <c r="F730" s="63">
        <f t="shared" si="1338"/>
        <v>0</v>
      </c>
      <c r="G730" s="63">
        <f t="shared" si="1338"/>
        <v>0</v>
      </c>
      <c r="H730" s="63">
        <f t="shared" si="1338"/>
        <v>0</v>
      </c>
      <c r="I730" s="63">
        <f t="shared" si="1338"/>
        <v>0</v>
      </c>
      <c r="J730" s="63">
        <f t="shared" si="1338"/>
        <v>0</v>
      </c>
      <c r="K730" s="63">
        <f t="shared" si="1338"/>
        <v>0</v>
      </c>
      <c r="L730" s="63">
        <f t="shared" si="1338"/>
        <v>0</v>
      </c>
      <c r="M730" s="63">
        <f t="shared" si="1338"/>
        <v>0</v>
      </c>
      <c r="N730" s="63">
        <f t="shared" si="1338"/>
        <v>0</v>
      </c>
      <c r="O730" s="63">
        <f t="shared" si="1338"/>
        <v>0</v>
      </c>
      <c r="P730" s="63">
        <f t="shared" si="1339"/>
        <v>0</v>
      </c>
      <c r="Q730" s="63">
        <f t="shared" si="1339"/>
        <v>0</v>
      </c>
      <c r="R730" s="63">
        <f t="shared" si="1339"/>
        <v>0</v>
      </c>
      <c r="S730" s="63">
        <f t="shared" si="1339"/>
        <v>0</v>
      </c>
      <c r="T730" s="63">
        <f t="shared" si="1339"/>
        <v>0</v>
      </c>
      <c r="U730" s="63">
        <f t="shared" si="1339"/>
        <v>0</v>
      </c>
      <c r="V730" s="63">
        <f t="shared" si="1339"/>
        <v>0</v>
      </c>
      <c r="W730" s="63">
        <f t="shared" si="1339"/>
        <v>0</v>
      </c>
      <c r="X730" s="63">
        <f t="shared" si="1339"/>
        <v>0</v>
      </c>
      <c r="AA730" s="3">
        <f t="shared" si="1340"/>
        <v>0</v>
      </c>
    </row>
    <row r="731" spans="1:27" x14ac:dyDescent="0.25">
      <c r="A731" s="8">
        <f t="shared" si="1342"/>
        <v>585</v>
      </c>
      <c r="B731" s="3" t="str">
        <f t="shared" si="1341"/>
        <v xml:space="preserve">    na</v>
      </c>
      <c r="C731" s="34" t="s">
        <v>572</v>
      </c>
      <c r="E731" s="63">
        <f>'Class Expense - Elec'!$N$142+'Class Expense - PRP'!$N$142</f>
        <v>0</v>
      </c>
      <c r="F731" s="63">
        <f t="shared" si="1338"/>
        <v>0</v>
      </c>
      <c r="G731" s="63">
        <f t="shared" si="1338"/>
        <v>0</v>
      </c>
      <c r="H731" s="63">
        <f t="shared" si="1338"/>
        <v>0</v>
      </c>
      <c r="I731" s="63">
        <f t="shared" si="1338"/>
        <v>0</v>
      </c>
      <c r="J731" s="63">
        <f t="shared" si="1338"/>
        <v>0</v>
      </c>
      <c r="K731" s="63">
        <f t="shared" si="1338"/>
        <v>0</v>
      </c>
      <c r="L731" s="63">
        <f t="shared" si="1338"/>
        <v>0</v>
      </c>
      <c r="M731" s="63">
        <f t="shared" si="1338"/>
        <v>0</v>
      </c>
      <c r="N731" s="63">
        <f t="shared" si="1338"/>
        <v>0</v>
      </c>
      <c r="O731" s="63">
        <f t="shared" si="1338"/>
        <v>0</v>
      </c>
      <c r="P731" s="63">
        <f t="shared" si="1339"/>
        <v>0</v>
      </c>
      <c r="Q731" s="63">
        <f t="shared" si="1339"/>
        <v>0</v>
      </c>
      <c r="R731" s="63">
        <f t="shared" si="1339"/>
        <v>0</v>
      </c>
      <c r="S731" s="63">
        <f t="shared" si="1339"/>
        <v>0</v>
      </c>
      <c r="T731" s="63">
        <f t="shared" si="1339"/>
        <v>0</v>
      </c>
      <c r="U731" s="63">
        <f t="shared" si="1339"/>
        <v>0</v>
      </c>
      <c r="V731" s="63">
        <f t="shared" si="1339"/>
        <v>0</v>
      </c>
      <c r="W731" s="63">
        <f t="shared" si="1339"/>
        <v>0</v>
      </c>
      <c r="X731" s="63">
        <f t="shared" si="1339"/>
        <v>0</v>
      </c>
      <c r="AA731" s="3">
        <f t="shared" si="1340"/>
        <v>0</v>
      </c>
    </row>
    <row r="732" spans="1:27" x14ac:dyDescent="0.25">
      <c r="A732" s="8">
        <f t="shared" si="1342"/>
        <v>586</v>
      </c>
      <c r="B732" s="3" t="str">
        <f t="shared" si="1341"/>
        <v xml:space="preserve">    na</v>
      </c>
      <c r="C732" s="34" t="s">
        <v>572</v>
      </c>
      <c r="E732" s="69">
        <f>'Class Expense - Elec'!$O$142+'Class Expense - PRP'!$O$142</f>
        <v>0</v>
      </c>
      <c r="F732" s="69">
        <f t="shared" si="1338"/>
        <v>0</v>
      </c>
      <c r="G732" s="69">
        <f t="shared" si="1338"/>
        <v>0</v>
      </c>
      <c r="H732" s="69">
        <f t="shared" si="1338"/>
        <v>0</v>
      </c>
      <c r="I732" s="69">
        <f t="shared" si="1338"/>
        <v>0</v>
      </c>
      <c r="J732" s="69">
        <f t="shared" si="1338"/>
        <v>0</v>
      </c>
      <c r="K732" s="69">
        <f t="shared" si="1338"/>
        <v>0</v>
      </c>
      <c r="L732" s="69">
        <f t="shared" si="1338"/>
        <v>0</v>
      </c>
      <c r="M732" s="69">
        <f t="shared" si="1338"/>
        <v>0</v>
      </c>
      <c r="N732" s="69">
        <f t="shared" si="1338"/>
        <v>0</v>
      </c>
      <c r="O732" s="69">
        <f t="shared" si="1338"/>
        <v>0</v>
      </c>
      <c r="P732" s="69">
        <f t="shared" si="1339"/>
        <v>0</v>
      </c>
      <c r="Q732" s="69">
        <f t="shared" si="1339"/>
        <v>0</v>
      </c>
      <c r="R732" s="69">
        <f t="shared" si="1339"/>
        <v>0</v>
      </c>
      <c r="S732" s="69">
        <f t="shared" si="1339"/>
        <v>0</v>
      </c>
      <c r="T732" s="69">
        <f t="shared" si="1339"/>
        <v>0</v>
      </c>
      <c r="U732" s="69">
        <f t="shared" si="1339"/>
        <v>0</v>
      </c>
      <c r="V732" s="69">
        <f t="shared" si="1339"/>
        <v>0</v>
      </c>
      <c r="W732" s="69">
        <f t="shared" si="1339"/>
        <v>0</v>
      </c>
      <c r="X732" s="69">
        <f t="shared" si="1339"/>
        <v>0</v>
      </c>
      <c r="AA732" s="3">
        <f t="shared" si="1340"/>
        <v>0</v>
      </c>
    </row>
    <row r="733" spans="1:27" x14ac:dyDescent="0.25">
      <c r="A733" s="8">
        <f t="shared" si="1342"/>
        <v>587</v>
      </c>
      <c r="E733" s="63">
        <f>SUM(E724:E732)</f>
        <v>20056026.456051167</v>
      </c>
      <c r="F733" s="63">
        <f t="shared" ref="F733" si="1343">SUM(F724:F732)</f>
        <v>6033106.5109094856</v>
      </c>
      <c r="G733" s="63">
        <f t="shared" ref="G733" si="1344">SUM(G724:G732)</f>
        <v>3532216.2700604722</v>
      </c>
      <c r="H733" s="63">
        <f t="shared" ref="H733" si="1345">SUM(H724:H732)</f>
        <v>2857584.3558540326</v>
      </c>
      <c r="I733" s="63">
        <f t="shared" ref="I733" si="1346">SUM(I724:I732)</f>
        <v>758487.21117267443</v>
      </c>
      <c r="J733" s="63">
        <f t="shared" ref="J733" si="1347">SUM(J724:J732)</f>
        <v>1502888.1242954168</v>
      </c>
      <c r="K733" s="63">
        <f t="shared" ref="K733" si="1348">SUM(K724:K732)</f>
        <v>3867409.1531722816</v>
      </c>
      <c r="L733" s="63">
        <f t="shared" ref="L733" si="1349">SUM(L724:L732)</f>
        <v>290052.43915376376</v>
      </c>
      <c r="M733" s="63">
        <f t="shared" ref="M733" si="1350">SUM(M724:M732)</f>
        <v>968365.01360980084</v>
      </c>
      <c r="N733" s="63">
        <f t="shared" ref="N733" si="1351">SUM(N724:N732)</f>
        <v>310.49203415205943</v>
      </c>
      <c r="O733" s="63">
        <f t="shared" ref="O733" si="1352">SUM(O724:O732)</f>
        <v>1515.019862216868</v>
      </c>
      <c r="P733" s="63">
        <f t="shared" ref="P733" si="1353">SUM(P724:P732)</f>
        <v>244091.86592686869</v>
      </c>
      <c r="Q733" s="63">
        <f t="shared" ref="Q733" si="1354">SUM(Q724:Q732)</f>
        <v>0</v>
      </c>
      <c r="R733" s="63">
        <f t="shared" ref="R733" si="1355">SUM(R724:R732)</f>
        <v>0</v>
      </c>
      <c r="S733" s="63">
        <f t="shared" ref="S733" si="1356">SUM(S724:S732)</f>
        <v>0</v>
      </c>
      <c r="T733" s="63">
        <f t="shared" ref="T733" si="1357">SUM(T724:T732)</f>
        <v>0</v>
      </c>
      <c r="U733" s="63">
        <f t="shared" ref="U733" si="1358">SUM(U724:U732)</f>
        <v>0</v>
      </c>
      <c r="V733" s="63">
        <f t="shared" ref="V733" si="1359">SUM(V724:V732)</f>
        <v>0</v>
      </c>
      <c r="W733" s="63">
        <f t="shared" ref="W733" si="1360">SUM(W724:W732)</f>
        <v>0</v>
      </c>
      <c r="X733" s="63">
        <f t="shared" ref="X733" si="1361">SUM(X724:X732)</f>
        <v>0</v>
      </c>
      <c r="AA733" s="3">
        <f t="shared" si="1340"/>
        <v>0</v>
      </c>
    </row>
    <row r="735" spans="1:27" x14ac:dyDescent="0.25">
      <c r="B735" s="3" t="s">
        <v>27</v>
      </c>
    </row>
    <row r="736" spans="1:27" x14ac:dyDescent="0.25">
      <c r="A736" s="8">
        <f>A733+1</f>
        <v>588</v>
      </c>
      <c r="B736" s="3" t="str">
        <f>B724</f>
        <v xml:space="preserve">    Consumer</v>
      </c>
      <c r="C736" s="34" t="s">
        <v>573</v>
      </c>
      <c r="E736" s="63">
        <f>'Class Expense - Elec'!$G$143+'Class Expense - PRP'!$G$143</f>
        <v>2741428.7433194644</v>
      </c>
      <c r="F736" s="63">
        <f t="shared" ref="F736:O744" si="1362">IFERROR($E736*VLOOKUP($C736,ALLOCATORS,F$1,FALSE),0)</f>
        <v>754310.89732327859</v>
      </c>
      <c r="G736" s="63">
        <f t="shared" si="1362"/>
        <v>361479.38745554071</v>
      </c>
      <c r="H736" s="63">
        <f t="shared" si="1362"/>
        <v>430989.67964598851</v>
      </c>
      <c r="I736" s="63">
        <f t="shared" si="1362"/>
        <v>130889.25272325457</v>
      </c>
      <c r="J736" s="63">
        <f t="shared" si="1362"/>
        <v>231908.3520059514</v>
      </c>
      <c r="K736" s="63">
        <f t="shared" si="1362"/>
        <v>605663.64049410343</v>
      </c>
      <c r="L736" s="63">
        <f t="shared" si="1362"/>
        <v>47668.377777872702</v>
      </c>
      <c r="M736" s="63">
        <f t="shared" si="1362"/>
        <v>168313.47748001519</v>
      </c>
      <c r="N736" s="63">
        <f t="shared" si="1362"/>
        <v>11.358665644380364</v>
      </c>
      <c r="O736" s="63">
        <f t="shared" si="1362"/>
        <v>55.423657184998582</v>
      </c>
      <c r="P736" s="63">
        <f t="shared" ref="P736:X744" si="1363">IFERROR($E736*VLOOKUP($C736,ALLOCATORS,P$1,FALSE),0)</f>
        <v>10138.896090630509</v>
      </c>
      <c r="Q736" s="63">
        <f t="shared" si="1363"/>
        <v>0</v>
      </c>
      <c r="R736" s="63">
        <f t="shared" si="1363"/>
        <v>0</v>
      </c>
      <c r="S736" s="63">
        <f t="shared" si="1363"/>
        <v>0</v>
      </c>
      <c r="T736" s="63">
        <f t="shared" si="1363"/>
        <v>0</v>
      </c>
      <c r="U736" s="63">
        <f t="shared" si="1363"/>
        <v>0</v>
      </c>
      <c r="V736" s="63">
        <f t="shared" si="1363"/>
        <v>0</v>
      </c>
      <c r="W736" s="63">
        <f t="shared" si="1363"/>
        <v>0</v>
      </c>
      <c r="X736" s="63">
        <f t="shared" si="1363"/>
        <v>0</v>
      </c>
      <c r="AA736" s="3">
        <f t="shared" ref="AA736:AA745" si="1364">IF(ROUND(SUM(F736:X736)-E736,0)=0,0,1)</f>
        <v>0</v>
      </c>
    </row>
    <row r="737" spans="1:27" x14ac:dyDescent="0.25">
      <c r="A737" s="8">
        <f>+A736+1</f>
        <v>589</v>
      </c>
      <c r="B737" s="3" t="str">
        <f t="shared" ref="B737:B744" si="1365">B725</f>
        <v xml:space="preserve">    Demand</v>
      </c>
      <c r="C737" s="34" t="s">
        <v>573</v>
      </c>
      <c r="E737" s="63">
        <f>'Class Expense - Elec'!$H$143+'Class Expense - PRP'!$H$143</f>
        <v>13588210.902449861</v>
      </c>
      <c r="F737" s="63">
        <f t="shared" si="1362"/>
        <v>3738829.8287242725</v>
      </c>
      <c r="G737" s="63">
        <f t="shared" si="1362"/>
        <v>1791714.6909632031</v>
      </c>
      <c r="H737" s="63">
        <f t="shared" si="1362"/>
        <v>2136250.551133343</v>
      </c>
      <c r="I737" s="63">
        <f t="shared" si="1362"/>
        <v>648767.82779846445</v>
      </c>
      <c r="J737" s="63">
        <f t="shared" si="1362"/>
        <v>1149480.760634613</v>
      </c>
      <c r="K737" s="63">
        <f t="shared" si="1362"/>
        <v>3002042.3850281355</v>
      </c>
      <c r="L737" s="63">
        <f t="shared" si="1362"/>
        <v>236273.86712196132</v>
      </c>
      <c r="M737" s="63">
        <f t="shared" si="1362"/>
        <v>834265.35717790632</v>
      </c>
      <c r="N737" s="63">
        <f t="shared" si="1362"/>
        <v>56.300549384101181</v>
      </c>
      <c r="O737" s="63">
        <f t="shared" si="1362"/>
        <v>274.71381287953471</v>
      </c>
      <c r="P737" s="63">
        <f t="shared" si="1363"/>
        <v>50254.619505701012</v>
      </c>
      <c r="Q737" s="63">
        <f t="shared" si="1363"/>
        <v>0</v>
      </c>
      <c r="R737" s="63">
        <f t="shared" si="1363"/>
        <v>0</v>
      </c>
      <c r="S737" s="63">
        <f t="shared" si="1363"/>
        <v>0</v>
      </c>
      <c r="T737" s="63">
        <f t="shared" si="1363"/>
        <v>0</v>
      </c>
      <c r="U737" s="63">
        <f t="shared" si="1363"/>
        <v>0</v>
      </c>
      <c r="V737" s="63">
        <f t="shared" si="1363"/>
        <v>0</v>
      </c>
      <c r="W737" s="63">
        <f t="shared" si="1363"/>
        <v>0</v>
      </c>
      <c r="X737" s="63">
        <f t="shared" si="1363"/>
        <v>0</v>
      </c>
      <c r="AA737" s="3">
        <f t="shared" si="1364"/>
        <v>0</v>
      </c>
    </row>
    <row r="738" spans="1:27" x14ac:dyDescent="0.25">
      <c r="A738" s="8">
        <f t="shared" ref="A738:A745" si="1366">+A737+1</f>
        <v>590</v>
      </c>
      <c r="B738" s="3" t="str">
        <f t="shared" si="1365"/>
        <v xml:space="preserve">    Energy</v>
      </c>
      <c r="C738" s="34" t="s">
        <v>573</v>
      </c>
      <c r="E738" s="63">
        <f>'Class Expense - Elec'!$I$143+'Class Expense - PRP'!$I$143</f>
        <v>0</v>
      </c>
      <c r="F738" s="63">
        <f t="shared" si="1362"/>
        <v>0</v>
      </c>
      <c r="G738" s="63">
        <f t="shared" si="1362"/>
        <v>0</v>
      </c>
      <c r="H738" s="63">
        <f t="shared" si="1362"/>
        <v>0</v>
      </c>
      <c r="I738" s="63">
        <f t="shared" si="1362"/>
        <v>0</v>
      </c>
      <c r="J738" s="63">
        <f t="shared" si="1362"/>
        <v>0</v>
      </c>
      <c r="K738" s="63">
        <f t="shared" si="1362"/>
        <v>0</v>
      </c>
      <c r="L738" s="63">
        <f t="shared" si="1362"/>
        <v>0</v>
      </c>
      <c r="M738" s="63">
        <f t="shared" si="1362"/>
        <v>0</v>
      </c>
      <c r="N738" s="63">
        <f t="shared" si="1362"/>
        <v>0</v>
      </c>
      <c r="O738" s="63">
        <f t="shared" si="1362"/>
        <v>0</v>
      </c>
      <c r="P738" s="63">
        <f t="shared" si="1363"/>
        <v>0</v>
      </c>
      <c r="Q738" s="63">
        <f t="shared" si="1363"/>
        <v>0</v>
      </c>
      <c r="R738" s="63">
        <f t="shared" si="1363"/>
        <v>0</v>
      </c>
      <c r="S738" s="63">
        <f t="shared" si="1363"/>
        <v>0</v>
      </c>
      <c r="T738" s="63">
        <f t="shared" si="1363"/>
        <v>0</v>
      </c>
      <c r="U738" s="63">
        <f t="shared" si="1363"/>
        <v>0</v>
      </c>
      <c r="V738" s="63">
        <f t="shared" si="1363"/>
        <v>0</v>
      </c>
      <c r="W738" s="63">
        <f t="shared" si="1363"/>
        <v>0</v>
      </c>
      <c r="X738" s="63">
        <f t="shared" si="1363"/>
        <v>0</v>
      </c>
      <c r="AA738" s="3">
        <f t="shared" si="1364"/>
        <v>0</v>
      </c>
    </row>
    <row r="739" spans="1:27" x14ac:dyDescent="0.25">
      <c r="A739" s="8">
        <f t="shared" si="1366"/>
        <v>591</v>
      </c>
      <c r="B739" s="3" t="str">
        <f t="shared" si="1365"/>
        <v xml:space="preserve">    Revenue</v>
      </c>
      <c r="C739" s="34" t="s">
        <v>573</v>
      </c>
      <c r="E739" s="63">
        <f>'Class Expense - Elec'!$J$143+'Class Expense - PRP'!$J$143</f>
        <v>0</v>
      </c>
      <c r="F739" s="63">
        <f t="shared" si="1362"/>
        <v>0</v>
      </c>
      <c r="G739" s="63">
        <f t="shared" si="1362"/>
        <v>0</v>
      </c>
      <c r="H739" s="63">
        <f t="shared" si="1362"/>
        <v>0</v>
      </c>
      <c r="I739" s="63">
        <f t="shared" si="1362"/>
        <v>0</v>
      </c>
      <c r="J739" s="63">
        <f t="shared" si="1362"/>
        <v>0</v>
      </c>
      <c r="K739" s="63">
        <f t="shared" si="1362"/>
        <v>0</v>
      </c>
      <c r="L739" s="63">
        <f t="shared" si="1362"/>
        <v>0</v>
      </c>
      <c r="M739" s="63">
        <f t="shared" si="1362"/>
        <v>0</v>
      </c>
      <c r="N739" s="63">
        <f t="shared" si="1362"/>
        <v>0</v>
      </c>
      <c r="O739" s="63">
        <f t="shared" si="1362"/>
        <v>0</v>
      </c>
      <c r="P739" s="63">
        <f t="shared" si="1363"/>
        <v>0</v>
      </c>
      <c r="Q739" s="63">
        <f t="shared" si="1363"/>
        <v>0</v>
      </c>
      <c r="R739" s="63">
        <f t="shared" si="1363"/>
        <v>0</v>
      </c>
      <c r="S739" s="63">
        <f t="shared" si="1363"/>
        <v>0</v>
      </c>
      <c r="T739" s="63">
        <f t="shared" si="1363"/>
        <v>0</v>
      </c>
      <c r="U739" s="63">
        <f t="shared" si="1363"/>
        <v>0</v>
      </c>
      <c r="V739" s="63">
        <f t="shared" si="1363"/>
        <v>0</v>
      </c>
      <c r="W739" s="63">
        <f t="shared" si="1363"/>
        <v>0</v>
      </c>
      <c r="X739" s="63">
        <f t="shared" si="1363"/>
        <v>0</v>
      </c>
      <c r="AA739" s="3">
        <f t="shared" si="1364"/>
        <v>0</v>
      </c>
    </row>
    <row r="740" spans="1:27" x14ac:dyDescent="0.25">
      <c r="A740" s="8">
        <f t="shared" si="1366"/>
        <v>592</v>
      </c>
      <c r="B740" s="3" t="str">
        <f t="shared" si="1365"/>
        <v xml:space="preserve">    Lights</v>
      </c>
      <c r="C740" s="34" t="s">
        <v>573</v>
      </c>
      <c r="E740" s="63">
        <f>'Class Expense - Elec'!$K$143+'Class Expense - PRP'!$K$143</f>
        <v>146149.13464510153</v>
      </c>
      <c r="F740" s="63">
        <f t="shared" si="1362"/>
        <v>40213.29577353179</v>
      </c>
      <c r="G740" s="63">
        <f t="shared" si="1362"/>
        <v>19270.936659363782</v>
      </c>
      <c r="H740" s="63">
        <f t="shared" si="1362"/>
        <v>22976.620813043883</v>
      </c>
      <c r="I740" s="63">
        <f t="shared" si="1362"/>
        <v>6977.8764326680412</v>
      </c>
      <c r="J740" s="63">
        <f t="shared" si="1362"/>
        <v>12363.336105392162</v>
      </c>
      <c r="K740" s="63">
        <f t="shared" si="1362"/>
        <v>32288.717027543029</v>
      </c>
      <c r="L740" s="63">
        <f t="shared" si="1362"/>
        <v>2541.2632661523239</v>
      </c>
      <c r="M740" s="63">
        <f t="shared" si="1362"/>
        <v>8973.0105671199817</v>
      </c>
      <c r="N740" s="63">
        <f t="shared" si="1362"/>
        <v>0.60554525033510409</v>
      </c>
      <c r="O740" s="63">
        <f t="shared" si="1362"/>
        <v>2.9547073058868789</v>
      </c>
      <c r="P740" s="63">
        <f t="shared" si="1363"/>
        <v>540.51774773033947</v>
      </c>
      <c r="Q740" s="63">
        <f t="shared" si="1363"/>
        <v>0</v>
      </c>
      <c r="R740" s="63">
        <f t="shared" si="1363"/>
        <v>0</v>
      </c>
      <c r="S740" s="63">
        <f t="shared" si="1363"/>
        <v>0</v>
      </c>
      <c r="T740" s="63">
        <f t="shared" si="1363"/>
        <v>0</v>
      </c>
      <c r="U740" s="63">
        <f t="shared" si="1363"/>
        <v>0</v>
      </c>
      <c r="V740" s="63">
        <f t="shared" si="1363"/>
        <v>0</v>
      </c>
      <c r="W740" s="63">
        <f t="shared" si="1363"/>
        <v>0</v>
      </c>
      <c r="X740" s="63">
        <f t="shared" si="1363"/>
        <v>0</v>
      </c>
      <c r="AA740" s="3">
        <f t="shared" si="1364"/>
        <v>0</v>
      </c>
    </row>
    <row r="741" spans="1:27" x14ac:dyDescent="0.25">
      <c r="A741" s="8">
        <f t="shared" si="1366"/>
        <v>593</v>
      </c>
      <c r="B741" s="3" t="str">
        <f t="shared" si="1365"/>
        <v xml:space="preserve">    na</v>
      </c>
      <c r="C741" s="34" t="s">
        <v>573</v>
      </c>
      <c r="E741" s="63">
        <f>'Class Expense - Elec'!$L$143+'Class Expense - PRP'!$L$143</f>
        <v>0</v>
      </c>
      <c r="F741" s="63">
        <f t="shared" si="1362"/>
        <v>0</v>
      </c>
      <c r="G741" s="63">
        <f t="shared" si="1362"/>
        <v>0</v>
      </c>
      <c r="H741" s="63">
        <f t="shared" si="1362"/>
        <v>0</v>
      </c>
      <c r="I741" s="63">
        <f t="shared" si="1362"/>
        <v>0</v>
      </c>
      <c r="J741" s="63">
        <f t="shared" si="1362"/>
        <v>0</v>
      </c>
      <c r="K741" s="63">
        <f t="shared" si="1362"/>
        <v>0</v>
      </c>
      <c r="L741" s="63">
        <f t="shared" si="1362"/>
        <v>0</v>
      </c>
      <c r="M741" s="63">
        <f t="shared" si="1362"/>
        <v>0</v>
      </c>
      <c r="N741" s="63">
        <f t="shared" si="1362"/>
        <v>0</v>
      </c>
      <c r="O741" s="63">
        <f t="shared" si="1362"/>
        <v>0</v>
      </c>
      <c r="P741" s="63">
        <f t="shared" si="1363"/>
        <v>0</v>
      </c>
      <c r="Q741" s="63">
        <f t="shared" si="1363"/>
        <v>0</v>
      </c>
      <c r="R741" s="63">
        <f t="shared" si="1363"/>
        <v>0</v>
      </c>
      <c r="S741" s="63">
        <f t="shared" si="1363"/>
        <v>0</v>
      </c>
      <c r="T741" s="63">
        <f t="shared" si="1363"/>
        <v>0</v>
      </c>
      <c r="U741" s="63">
        <f t="shared" si="1363"/>
        <v>0</v>
      </c>
      <c r="V741" s="63">
        <f t="shared" si="1363"/>
        <v>0</v>
      </c>
      <c r="W741" s="63">
        <f t="shared" si="1363"/>
        <v>0</v>
      </c>
      <c r="X741" s="63">
        <f t="shared" si="1363"/>
        <v>0</v>
      </c>
      <c r="AA741" s="3">
        <f t="shared" si="1364"/>
        <v>0</v>
      </c>
    </row>
    <row r="742" spans="1:27" x14ac:dyDescent="0.25">
      <c r="A742" s="8">
        <f t="shared" si="1366"/>
        <v>594</v>
      </c>
      <c r="B742" s="3" t="str">
        <f t="shared" si="1365"/>
        <v xml:space="preserve">    na</v>
      </c>
      <c r="C742" s="34" t="s">
        <v>573</v>
      </c>
      <c r="E742" s="63">
        <f>'Class Expense - Elec'!$M$143+'Class Expense - PRP'!$M$143</f>
        <v>0</v>
      </c>
      <c r="F742" s="63">
        <f t="shared" si="1362"/>
        <v>0</v>
      </c>
      <c r="G742" s="63">
        <f t="shared" si="1362"/>
        <v>0</v>
      </c>
      <c r="H742" s="63">
        <f t="shared" si="1362"/>
        <v>0</v>
      </c>
      <c r="I742" s="63">
        <f t="shared" si="1362"/>
        <v>0</v>
      </c>
      <c r="J742" s="63">
        <f t="shared" si="1362"/>
        <v>0</v>
      </c>
      <c r="K742" s="63">
        <f t="shared" si="1362"/>
        <v>0</v>
      </c>
      <c r="L742" s="63">
        <f t="shared" si="1362"/>
        <v>0</v>
      </c>
      <c r="M742" s="63">
        <f t="shared" si="1362"/>
        <v>0</v>
      </c>
      <c r="N742" s="63">
        <f t="shared" si="1362"/>
        <v>0</v>
      </c>
      <c r="O742" s="63">
        <f t="shared" si="1362"/>
        <v>0</v>
      </c>
      <c r="P742" s="63">
        <f t="shared" si="1363"/>
        <v>0</v>
      </c>
      <c r="Q742" s="63">
        <f t="shared" si="1363"/>
        <v>0</v>
      </c>
      <c r="R742" s="63">
        <f t="shared" si="1363"/>
        <v>0</v>
      </c>
      <c r="S742" s="63">
        <f t="shared" si="1363"/>
        <v>0</v>
      </c>
      <c r="T742" s="63">
        <f t="shared" si="1363"/>
        <v>0</v>
      </c>
      <c r="U742" s="63">
        <f t="shared" si="1363"/>
        <v>0</v>
      </c>
      <c r="V742" s="63">
        <f t="shared" si="1363"/>
        <v>0</v>
      </c>
      <c r="W742" s="63">
        <f t="shared" si="1363"/>
        <v>0</v>
      </c>
      <c r="X742" s="63">
        <f t="shared" si="1363"/>
        <v>0</v>
      </c>
      <c r="AA742" s="3">
        <f t="shared" si="1364"/>
        <v>0</v>
      </c>
    </row>
    <row r="743" spans="1:27" x14ac:dyDescent="0.25">
      <c r="A743" s="8">
        <f t="shared" si="1366"/>
        <v>595</v>
      </c>
      <c r="B743" s="3" t="str">
        <f t="shared" si="1365"/>
        <v xml:space="preserve">    na</v>
      </c>
      <c r="C743" s="34" t="s">
        <v>573</v>
      </c>
      <c r="E743" s="63">
        <f>'Class Expense - Elec'!$N$143+'Class Expense - PRP'!$N$143</f>
        <v>0</v>
      </c>
      <c r="F743" s="63">
        <f t="shared" si="1362"/>
        <v>0</v>
      </c>
      <c r="G743" s="63">
        <f t="shared" si="1362"/>
        <v>0</v>
      </c>
      <c r="H743" s="63">
        <f t="shared" si="1362"/>
        <v>0</v>
      </c>
      <c r="I743" s="63">
        <f t="shared" si="1362"/>
        <v>0</v>
      </c>
      <c r="J743" s="63">
        <f t="shared" si="1362"/>
        <v>0</v>
      </c>
      <c r="K743" s="63">
        <f t="shared" si="1362"/>
        <v>0</v>
      </c>
      <c r="L743" s="63">
        <f t="shared" si="1362"/>
        <v>0</v>
      </c>
      <c r="M743" s="63">
        <f t="shared" si="1362"/>
        <v>0</v>
      </c>
      <c r="N743" s="63">
        <f t="shared" si="1362"/>
        <v>0</v>
      </c>
      <c r="O743" s="63">
        <f t="shared" si="1362"/>
        <v>0</v>
      </c>
      <c r="P743" s="63">
        <f t="shared" si="1363"/>
        <v>0</v>
      </c>
      <c r="Q743" s="63">
        <f t="shared" si="1363"/>
        <v>0</v>
      </c>
      <c r="R743" s="63">
        <f t="shared" si="1363"/>
        <v>0</v>
      </c>
      <c r="S743" s="63">
        <f t="shared" si="1363"/>
        <v>0</v>
      </c>
      <c r="T743" s="63">
        <f t="shared" si="1363"/>
        <v>0</v>
      </c>
      <c r="U743" s="63">
        <f t="shared" si="1363"/>
        <v>0</v>
      </c>
      <c r="V743" s="63">
        <f t="shared" si="1363"/>
        <v>0</v>
      </c>
      <c r="W743" s="63">
        <f t="shared" si="1363"/>
        <v>0</v>
      </c>
      <c r="X743" s="63">
        <f t="shared" si="1363"/>
        <v>0</v>
      </c>
      <c r="AA743" s="3">
        <f t="shared" si="1364"/>
        <v>0</v>
      </c>
    </row>
    <row r="744" spans="1:27" x14ac:dyDescent="0.25">
      <c r="A744" s="8">
        <f t="shared" si="1366"/>
        <v>596</v>
      </c>
      <c r="B744" s="3" t="str">
        <f t="shared" si="1365"/>
        <v xml:space="preserve">    na</v>
      </c>
      <c r="C744" s="34" t="s">
        <v>573</v>
      </c>
      <c r="E744" s="69">
        <f>'Class Expense - Elec'!$O$143+'Class Expense - PRP'!$O$143</f>
        <v>0</v>
      </c>
      <c r="F744" s="69">
        <f t="shared" si="1362"/>
        <v>0</v>
      </c>
      <c r="G744" s="69">
        <f t="shared" si="1362"/>
        <v>0</v>
      </c>
      <c r="H744" s="69">
        <f t="shared" si="1362"/>
        <v>0</v>
      </c>
      <c r="I744" s="69">
        <f t="shared" si="1362"/>
        <v>0</v>
      </c>
      <c r="J744" s="69">
        <f t="shared" si="1362"/>
        <v>0</v>
      </c>
      <c r="K744" s="69">
        <f t="shared" si="1362"/>
        <v>0</v>
      </c>
      <c r="L744" s="69">
        <f t="shared" si="1362"/>
        <v>0</v>
      </c>
      <c r="M744" s="69">
        <f t="shared" si="1362"/>
        <v>0</v>
      </c>
      <c r="N744" s="69">
        <f t="shared" si="1362"/>
        <v>0</v>
      </c>
      <c r="O744" s="69">
        <f t="shared" si="1362"/>
        <v>0</v>
      </c>
      <c r="P744" s="69">
        <f t="shared" si="1363"/>
        <v>0</v>
      </c>
      <c r="Q744" s="69">
        <f t="shared" si="1363"/>
        <v>0</v>
      </c>
      <c r="R744" s="69">
        <f t="shared" si="1363"/>
        <v>0</v>
      </c>
      <c r="S744" s="69">
        <f t="shared" si="1363"/>
        <v>0</v>
      </c>
      <c r="T744" s="69">
        <f t="shared" si="1363"/>
        <v>0</v>
      </c>
      <c r="U744" s="69">
        <f t="shared" si="1363"/>
        <v>0</v>
      </c>
      <c r="V744" s="69">
        <f t="shared" si="1363"/>
        <v>0</v>
      </c>
      <c r="W744" s="69">
        <f t="shared" si="1363"/>
        <v>0</v>
      </c>
      <c r="X744" s="69">
        <f t="shared" si="1363"/>
        <v>0</v>
      </c>
      <c r="AA744" s="3">
        <f t="shared" si="1364"/>
        <v>0</v>
      </c>
    </row>
    <row r="745" spans="1:27" x14ac:dyDescent="0.25">
      <c r="A745" s="8">
        <f t="shared" si="1366"/>
        <v>597</v>
      </c>
      <c r="E745" s="63">
        <f>SUM(E736:E744)</f>
        <v>16475788.780414427</v>
      </c>
      <c r="F745" s="63">
        <f t="shared" ref="F745" si="1367">SUM(F736:F744)</f>
        <v>4533354.0218210835</v>
      </c>
      <c r="G745" s="63">
        <f t="shared" ref="G745" si="1368">SUM(G736:G744)</f>
        <v>2172465.0150781074</v>
      </c>
      <c r="H745" s="63">
        <f t="shared" ref="H745" si="1369">SUM(H736:H744)</f>
        <v>2590216.8515923754</v>
      </c>
      <c r="I745" s="63">
        <f t="shared" ref="I745" si="1370">SUM(I736:I744)</f>
        <v>786634.95695438713</v>
      </c>
      <c r="J745" s="63">
        <f t="shared" ref="J745" si="1371">SUM(J736:J744)</f>
        <v>1393752.4487459564</v>
      </c>
      <c r="K745" s="63">
        <f t="shared" ref="K745" si="1372">SUM(K736:K744)</f>
        <v>3639994.7425497822</v>
      </c>
      <c r="L745" s="63">
        <f t="shared" ref="L745" si="1373">SUM(L736:L744)</f>
        <v>286483.50816598639</v>
      </c>
      <c r="M745" s="63">
        <f t="shared" ref="M745" si="1374">SUM(M736:M744)</f>
        <v>1011551.8452250414</v>
      </c>
      <c r="N745" s="63">
        <f t="shared" ref="N745" si="1375">SUM(N736:N744)</f>
        <v>68.264760278816638</v>
      </c>
      <c r="O745" s="63">
        <f t="shared" ref="O745" si="1376">SUM(O736:O744)</f>
        <v>333.09217737042019</v>
      </c>
      <c r="P745" s="63">
        <f t="shared" ref="P745" si="1377">SUM(P736:P744)</f>
        <v>60934.033344061856</v>
      </c>
      <c r="Q745" s="63">
        <f t="shared" ref="Q745" si="1378">SUM(Q736:Q744)</f>
        <v>0</v>
      </c>
      <c r="R745" s="63">
        <f t="shared" ref="R745" si="1379">SUM(R736:R744)</f>
        <v>0</v>
      </c>
      <c r="S745" s="63">
        <f t="shared" ref="S745" si="1380">SUM(S736:S744)</f>
        <v>0</v>
      </c>
      <c r="T745" s="63">
        <f t="shared" ref="T745" si="1381">SUM(T736:T744)</f>
        <v>0</v>
      </c>
      <c r="U745" s="63">
        <f t="shared" ref="U745" si="1382">SUM(U736:U744)</f>
        <v>0</v>
      </c>
      <c r="V745" s="63">
        <f t="shared" ref="V745" si="1383">SUM(V736:V744)</f>
        <v>0</v>
      </c>
      <c r="W745" s="63">
        <f t="shared" ref="W745" si="1384">SUM(W736:W744)</f>
        <v>0</v>
      </c>
      <c r="X745" s="63">
        <f t="shared" ref="X745" si="1385">SUM(X736:X744)</f>
        <v>0</v>
      </c>
      <c r="AA745" s="3">
        <f t="shared" si="1364"/>
        <v>0</v>
      </c>
    </row>
    <row r="747" spans="1:27" s="66" customFormat="1" x14ac:dyDescent="0.25">
      <c r="A747" s="71">
        <f>A745+1</f>
        <v>598</v>
      </c>
      <c r="B747" s="67" t="s">
        <v>497</v>
      </c>
      <c r="E747" s="70">
        <f>E745+E733+E721+E709+E697</f>
        <v>72824270.609055027</v>
      </c>
      <c r="F747" s="70">
        <f t="shared" ref="F747:X747" si="1386">F745+F733+F721+F709+F697</f>
        <v>20212094.304969132</v>
      </c>
      <c r="G747" s="70">
        <f t="shared" si="1386"/>
        <v>9903130.311143076</v>
      </c>
      <c r="H747" s="70">
        <f t="shared" si="1386"/>
        <v>11348872.334870148</v>
      </c>
      <c r="I747" s="70">
        <f t="shared" si="1386"/>
        <v>3409554.6647727937</v>
      </c>
      <c r="J747" s="70">
        <f t="shared" si="1386"/>
        <v>6094875.1110289665</v>
      </c>
      <c r="K747" s="70">
        <f t="shared" si="1386"/>
        <v>15898172.388564797</v>
      </c>
      <c r="L747" s="70">
        <f t="shared" si="1386"/>
        <v>1246402.0799450923</v>
      </c>
      <c r="M747" s="70">
        <f t="shared" si="1386"/>
        <v>4382056.2124235481</v>
      </c>
      <c r="N747" s="70">
        <f t="shared" si="1386"/>
        <v>378.75679443087608</v>
      </c>
      <c r="O747" s="70">
        <f t="shared" si="1386"/>
        <v>1848.1120395872881</v>
      </c>
      <c r="P747" s="70">
        <f t="shared" si="1386"/>
        <v>326886.33250345918</v>
      </c>
      <c r="Q747" s="70">
        <f t="shared" si="1386"/>
        <v>0</v>
      </c>
      <c r="R747" s="70">
        <f t="shared" si="1386"/>
        <v>0</v>
      </c>
      <c r="S747" s="70">
        <f t="shared" si="1386"/>
        <v>0</v>
      </c>
      <c r="T747" s="70">
        <f t="shared" si="1386"/>
        <v>0</v>
      </c>
      <c r="U747" s="70">
        <f t="shared" si="1386"/>
        <v>0</v>
      </c>
      <c r="V747" s="70">
        <f t="shared" si="1386"/>
        <v>0</v>
      </c>
      <c r="W747" s="70">
        <f t="shared" si="1386"/>
        <v>0</v>
      </c>
      <c r="X747" s="70">
        <f t="shared" si="1386"/>
        <v>0</v>
      </c>
    </row>
    <row r="750" spans="1:27" x14ac:dyDescent="0.25">
      <c r="A750" s="66"/>
      <c r="B750" s="67" t="s">
        <v>498</v>
      </c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</row>
    <row r="751" spans="1:27" x14ac:dyDescent="0.25">
      <c r="B751" s="3" t="s">
        <v>318</v>
      </c>
    </row>
    <row r="752" spans="1:27" x14ac:dyDescent="0.25">
      <c r="A752" s="8">
        <f>+A747+1</f>
        <v>599</v>
      </c>
      <c r="B752" s="3" t="str">
        <f>B736</f>
        <v xml:space="preserve">    Consumer</v>
      </c>
      <c r="C752" s="34" t="s">
        <v>574</v>
      </c>
      <c r="E752" s="63">
        <f>'Class Expense - Elec'!$G$147+'Class Expense - PRP'!$G$147</f>
        <v>0</v>
      </c>
      <c r="F752" s="63">
        <f t="shared" ref="F752:O760" si="1387">IFERROR($E752*VLOOKUP($C752,ALLOCATORS,F$1,FALSE),0)</f>
        <v>0</v>
      </c>
      <c r="G752" s="63">
        <f t="shared" si="1387"/>
        <v>0</v>
      </c>
      <c r="H752" s="63">
        <f t="shared" si="1387"/>
        <v>0</v>
      </c>
      <c r="I752" s="63">
        <f t="shared" si="1387"/>
        <v>0</v>
      </c>
      <c r="J752" s="63">
        <f t="shared" si="1387"/>
        <v>0</v>
      </c>
      <c r="K752" s="63">
        <f t="shared" si="1387"/>
        <v>0</v>
      </c>
      <c r="L752" s="63">
        <f t="shared" si="1387"/>
        <v>0</v>
      </c>
      <c r="M752" s="63">
        <f t="shared" si="1387"/>
        <v>0</v>
      </c>
      <c r="N752" s="63">
        <f t="shared" si="1387"/>
        <v>0</v>
      </c>
      <c r="O752" s="63">
        <f t="shared" si="1387"/>
        <v>0</v>
      </c>
      <c r="P752" s="63">
        <f t="shared" ref="P752:X760" si="1388">IFERROR($E752*VLOOKUP($C752,ALLOCATORS,P$1,FALSE),0)</f>
        <v>0</v>
      </c>
      <c r="Q752" s="63">
        <f t="shared" si="1388"/>
        <v>0</v>
      </c>
      <c r="R752" s="63">
        <f t="shared" si="1388"/>
        <v>0</v>
      </c>
      <c r="S752" s="63">
        <f t="shared" si="1388"/>
        <v>0</v>
      </c>
      <c r="T752" s="63">
        <f t="shared" si="1388"/>
        <v>0</v>
      </c>
      <c r="U752" s="63">
        <f t="shared" si="1388"/>
        <v>0</v>
      </c>
      <c r="V752" s="63">
        <f t="shared" si="1388"/>
        <v>0</v>
      </c>
      <c r="W752" s="63">
        <f t="shared" si="1388"/>
        <v>0</v>
      </c>
      <c r="X752" s="63">
        <f t="shared" si="1388"/>
        <v>0</v>
      </c>
      <c r="AA752" s="3">
        <f t="shared" ref="AA752:AA761" si="1389">IF(ROUND(SUM(F752:X752)-E752,0)=0,0,1)</f>
        <v>0</v>
      </c>
    </row>
    <row r="753" spans="1:27" x14ac:dyDescent="0.25">
      <c r="A753" s="8">
        <f>+A752+1</f>
        <v>600</v>
      </c>
      <c r="B753" s="3" t="str">
        <f t="shared" ref="B753:B760" si="1390">B737</f>
        <v xml:space="preserve">    Demand</v>
      </c>
      <c r="C753" s="34" t="s">
        <v>574</v>
      </c>
      <c r="E753" s="63">
        <f>'Class Expense - Elec'!$H$147+'Class Expense - PRP'!$H$147</f>
        <v>6150377.7440197654</v>
      </c>
      <c r="F753" s="63">
        <f t="shared" si="1387"/>
        <v>1688514.9367858556</v>
      </c>
      <c r="G753" s="63">
        <f t="shared" si="1387"/>
        <v>804462.50512376649</v>
      </c>
      <c r="H753" s="63">
        <f t="shared" si="1387"/>
        <v>969091.06476727594</v>
      </c>
      <c r="I753" s="63">
        <f t="shared" si="1387"/>
        <v>295110.19253175601</v>
      </c>
      <c r="J753" s="63">
        <f t="shared" si="1387"/>
        <v>521706.59394851123</v>
      </c>
      <c r="K753" s="63">
        <f t="shared" si="1387"/>
        <v>1362938.231621356</v>
      </c>
      <c r="L753" s="63">
        <f t="shared" si="1387"/>
        <v>107374.35849632643</v>
      </c>
      <c r="M753" s="63">
        <f t="shared" si="1387"/>
        <v>379540.23578621564</v>
      </c>
      <c r="N753" s="63">
        <f t="shared" si="1387"/>
        <v>23.814363208251876</v>
      </c>
      <c r="O753" s="63">
        <f t="shared" si="1387"/>
        <v>116.20018969272132</v>
      </c>
      <c r="P753" s="63">
        <f t="shared" si="1388"/>
        <v>21499.610405800518</v>
      </c>
      <c r="Q753" s="63">
        <f t="shared" si="1388"/>
        <v>0</v>
      </c>
      <c r="R753" s="63">
        <f t="shared" si="1388"/>
        <v>0</v>
      </c>
      <c r="S753" s="63">
        <f t="shared" si="1388"/>
        <v>0</v>
      </c>
      <c r="T753" s="63">
        <f t="shared" si="1388"/>
        <v>0</v>
      </c>
      <c r="U753" s="63">
        <f t="shared" si="1388"/>
        <v>0</v>
      </c>
      <c r="V753" s="63">
        <f t="shared" si="1388"/>
        <v>0</v>
      </c>
      <c r="W753" s="63">
        <f t="shared" si="1388"/>
        <v>0</v>
      </c>
      <c r="X753" s="63">
        <f t="shared" si="1388"/>
        <v>0</v>
      </c>
      <c r="AA753" s="3">
        <f t="shared" si="1389"/>
        <v>0</v>
      </c>
    </row>
    <row r="754" spans="1:27" x14ac:dyDescent="0.25">
      <c r="A754" s="8">
        <f t="shared" ref="A754:A761" si="1391">+A753+1</f>
        <v>601</v>
      </c>
      <c r="B754" s="3" t="str">
        <f t="shared" si="1390"/>
        <v xml:space="preserve">    Energy</v>
      </c>
      <c r="C754" s="34" t="s">
        <v>574</v>
      </c>
      <c r="E754" s="63">
        <f>'Class Expense - Elec'!$I$147+'Class Expense - PRP'!$I$147</f>
        <v>0</v>
      </c>
      <c r="F754" s="63">
        <f t="shared" si="1387"/>
        <v>0</v>
      </c>
      <c r="G754" s="63">
        <f t="shared" si="1387"/>
        <v>0</v>
      </c>
      <c r="H754" s="63">
        <f t="shared" si="1387"/>
        <v>0</v>
      </c>
      <c r="I754" s="63">
        <f t="shared" si="1387"/>
        <v>0</v>
      </c>
      <c r="J754" s="63">
        <f t="shared" si="1387"/>
        <v>0</v>
      </c>
      <c r="K754" s="63">
        <f t="shared" si="1387"/>
        <v>0</v>
      </c>
      <c r="L754" s="63">
        <f t="shared" si="1387"/>
        <v>0</v>
      </c>
      <c r="M754" s="63">
        <f t="shared" si="1387"/>
        <v>0</v>
      </c>
      <c r="N754" s="63">
        <f t="shared" si="1387"/>
        <v>0</v>
      </c>
      <c r="O754" s="63">
        <f t="shared" si="1387"/>
        <v>0</v>
      </c>
      <c r="P754" s="63">
        <f t="shared" si="1388"/>
        <v>0</v>
      </c>
      <c r="Q754" s="63">
        <f t="shared" si="1388"/>
        <v>0</v>
      </c>
      <c r="R754" s="63">
        <f t="shared" si="1388"/>
        <v>0</v>
      </c>
      <c r="S754" s="63">
        <f t="shared" si="1388"/>
        <v>0</v>
      </c>
      <c r="T754" s="63">
        <f t="shared" si="1388"/>
        <v>0</v>
      </c>
      <c r="U754" s="63">
        <f t="shared" si="1388"/>
        <v>0</v>
      </c>
      <c r="V754" s="63">
        <f t="shared" si="1388"/>
        <v>0</v>
      </c>
      <c r="W754" s="63">
        <f t="shared" si="1388"/>
        <v>0</v>
      </c>
      <c r="X754" s="63">
        <f t="shared" si="1388"/>
        <v>0</v>
      </c>
      <c r="AA754" s="3">
        <f t="shared" si="1389"/>
        <v>0</v>
      </c>
    </row>
    <row r="755" spans="1:27" x14ac:dyDescent="0.25">
      <c r="A755" s="8">
        <f t="shared" si="1391"/>
        <v>602</v>
      </c>
      <c r="B755" s="3" t="str">
        <f t="shared" si="1390"/>
        <v xml:space="preserve">    Revenue</v>
      </c>
      <c r="C755" s="34" t="s">
        <v>574</v>
      </c>
      <c r="E755" s="63">
        <f>'Class Expense - Elec'!$J$147+'Class Expense - PRP'!$J$147</f>
        <v>0</v>
      </c>
      <c r="F755" s="63">
        <f t="shared" si="1387"/>
        <v>0</v>
      </c>
      <c r="G755" s="63">
        <f t="shared" si="1387"/>
        <v>0</v>
      </c>
      <c r="H755" s="63">
        <f t="shared" si="1387"/>
        <v>0</v>
      </c>
      <c r="I755" s="63">
        <f t="shared" si="1387"/>
        <v>0</v>
      </c>
      <c r="J755" s="63">
        <f t="shared" si="1387"/>
        <v>0</v>
      </c>
      <c r="K755" s="63">
        <f t="shared" si="1387"/>
        <v>0</v>
      </c>
      <c r="L755" s="63">
        <f t="shared" si="1387"/>
        <v>0</v>
      </c>
      <c r="M755" s="63">
        <f t="shared" si="1387"/>
        <v>0</v>
      </c>
      <c r="N755" s="63">
        <f t="shared" si="1387"/>
        <v>0</v>
      </c>
      <c r="O755" s="63">
        <f t="shared" si="1387"/>
        <v>0</v>
      </c>
      <c r="P755" s="63">
        <f t="shared" si="1388"/>
        <v>0</v>
      </c>
      <c r="Q755" s="63">
        <f t="shared" si="1388"/>
        <v>0</v>
      </c>
      <c r="R755" s="63">
        <f t="shared" si="1388"/>
        <v>0</v>
      </c>
      <c r="S755" s="63">
        <f t="shared" si="1388"/>
        <v>0</v>
      </c>
      <c r="T755" s="63">
        <f t="shared" si="1388"/>
        <v>0</v>
      </c>
      <c r="U755" s="63">
        <f t="shared" si="1388"/>
        <v>0</v>
      </c>
      <c r="V755" s="63">
        <f t="shared" si="1388"/>
        <v>0</v>
      </c>
      <c r="W755" s="63">
        <f t="shared" si="1388"/>
        <v>0</v>
      </c>
      <c r="X755" s="63">
        <f t="shared" si="1388"/>
        <v>0</v>
      </c>
      <c r="AA755" s="3">
        <f t="shared" si="1389"/>
        <v>0</v>
      </c>
    </row>
    <row r="756" spans="1:27" x14ac:dyDescent="0.25">
      <c r="A756" s="8">
        <f t="shared" si="1391"/>
        <v>603</v>
      </c>
      <c r="B756" s="3" t="str">
        <f t="shared" si="1390"/>
        <v xml:space="preserve">    Lights</v>
      </c>
      <c r="C756" s="34" t="s">
        <v>574</v>
      </c>
      <c r="E756" s="63">
        <f>'Class Expense - Elec'!$K$147+'Class Expense - PRP'!$K$147</f>
        <v>0</v>
      </c>
      <c r="F756" s="63">
        <f t="shared" si="1387"/>
        <v>0</v>
      </c>
      <c r="G756" s="63">
        <f t="shared" si="1387"/>
        <v>0</v>
      </c>
      <c r="H756" s="63">
        <f t="shared" si="1387"/>
        <v>0</v>
      </c>
      <c r="I756" s="63">
        <f t="shared" si="1387"/>
        <v>0</v>
      </c>
      <c r="J756" s="63">
        <f t="shared" si="1387"/>
        <v>0</v>
      </c>
      <c r="K756" s="63">
        <f t="shared" si="1387"/>
        <v>0</v>
      </c>
      <c r="L756" s="63">
        <f t="shared" si="1387"/>
        <v>0</v>
      </c>
      <c r="M756" s="63">
        <f t="shared" si="1387"/>
        <v>0</v>
      </c>
      <c r="N756" s="63">
        <f t="shared" si="1387"/>
        <v>0</v>
      </c>
      <c r="O756" s="63">
        <f t="shared" si="1387"/>
        <v>0</v>
      </c>
      <c r="P756" s="63">
        <f t="shared" si="1388"/>
        <v>0</v>
      </c>
      <c r="Q756" s="63">
        <f t="shared" si="1388"/>
        <v>0</v>
      </c>
      <c r="R756" s="63">
        <f t="shared" si="1388"/>
        <v>0</v>
      </c>
      <c r="S756" s="63">
        <f t="shared" si="1388"/>
        <v>0</v>
      </c>
      <c r="T756" s="63">
        <f t="shared" si="1388"/>
        <v>0</v>
      </c>
      <c r="U756" s="63">
        <f t="shared" si="1388"/>
        <v>0</v>
      </c>
      <c r="V756" s="63">
        <f t="shared" si="1388"/>
        <v>0</v>
      </c>
      <c r="W756" s="63">
        <f t="shared" si="1388"/>
        <v>0</v>
      </c>
      <c r="X756" s="63">
        <f t="shared" si="1388"/>
        <v>0</v>
      </c>
      <c r="AA756" s="3">
        <f t="shared" si="1389"/>
        <v>0</v>
      </c>
    </row>
    <row r="757" spans="1:27" x14ac:dyDescent="0.25">
      <c r="A757" s="8">
        <f t="shared" si="1391"/>
        <v>604</v>
      </c>
      <c r="B757" s="3" t="str">
        <f t="shared" si="1390"/>
        <v xml:space="preserve">    na</v>
      </c>
      <c r="C757" s="34" t="s">
        <v>574</v>
      </c>
      <c r="E757" s="63">
        <f>'Class Expense - Elec'!$L$147+'Class Expense - PRP'!$L$147</f>
        <v>0</v>
      </c>
      <c r="F757" s="63">
        <f t="shared" si="1387"/>
        <v>0</v>
      </c>
      <c r="G757" s="63">
        <f t="shared" si="1387"/>
        <v>0</v>
      </c>
      <c r="H757" s="63">
        <f t="shared" si="1387"/>
        <v>0</v>
      </c>
      <c r="I757" s="63">
        <f t="shared" si="1387"/>
        <v>0</v>
      </c>
      <c r="J757" s="63">
        <f t="shared" si="1387"/>
        <v>0</v>
      </c>
      <c r="K757" s="63">
        <f t="shared" si="1387"/>
        <v>0</v>
      </c>
      <c r="L757" s="63">
        <f t="shared" si="1387"/>
        <v>0</v>
      </c>
      <c r="M757" s="63">
        <f t="shared" si="1387"/>
        <v>0</v>
      </c>
      <c r="N757" s="63">
        <f t="shared" si="1387"/>
        <v>0</v>
      </c>
      <c r="O757" s="63">
        <f t="shared" si="1387"/>
        <v>0</v>
      </c>
      <c r="P757" s="63">
        <f t="shared" si="1388"/>
        <v>0</v>
      </c>
      <c r="Q757" s="63">
        <f t="shared" si="1388"/>
        <v>0</v>
      </c>
      <c r="R757" s="63">
        <f t="shared" si="1388"/>
        <v>0</v>
      </c>
      <c r="S757" s="63">
        <f t="shared" si="1388"/>
        <v>0</v>
      </c>
      <c r="T757" s="63">
        <f t="shared" si="1388"/>
        <v>0</v>
      </c>
      <c r="U757" s="63">
        <f t="shared" si="1388"/>
        <v>0</v>
      </c>
      <c r="V757" s="63">
        <f t="shared" si="1388"/>
        <v>0</v>
      </c>
      <c r="W757" s="63">
        <f t="shared" si="1388"/>
        <v>0</v>
      </c>
      <c r="X757" s="63">
        <f t="shared" si="1388"/>
        <v>0</v>
      </c>
      <c r="AA757" s="3">
        <f t="shared" si="1389"/>
        <v>0</v>
      </c>
    </row>
    <row r="758" spans="1:27" x14ac:dyDescent="0.25">
      <c r="A758" s="8">
        <f t="shared" si="1391"/>
        <v>605</v>
      </c>
      <c r="B758" s="3" t="str">
        <f t="shared" si="1390"/>
        <v xml:space="preserve">    na</v>
      </c>
      <c r="C758" s="34" t="s">
        <v>574</v>
      </c>
      <c r="E758" s="63">
        <f>'Class Expense - Elec'!$M$147+'Class Expense - PRP'!$M$147</f>
        <v>0</v>
      </c>
      <c r="F758" s="63">
        <f t="shared" si="1387"/>
        <v>0</v>
      </c>
      <c r="G758" s="63">
        <f t="shared" si="1387"/>
        <v>0</v>
      </c>
      <c r="H758" s="63">
        <f t="shared" si="1387"/>
        <v>0</v>
      </c>
      <c r="I758" s="63">
        <f t="shared" si="1387"/>
        <v>0</v>
      </c>
      <c r="J758" s="63">
        <f t="shared" si="1387"/>
        <v>0</v>
      </c>
      <c r="K758" s="63">
        <f t="shared" si="1387"/>
        <v>0</v>
      </c>
      <c r="L758" s="63">
        <f t="shared" si="1387"/>
        <v>0</v>
      </c>
      <c r="M758" s="63">
        <f t="shared" si="1387"/>
        <v>0</v>
      </c>
      <c r="N758" s="63">
        <f t="shared" si="1387"/>
        <v>0</v>
      </c>
      <c r="O758" s="63">
        <f t="shared" si="1387"/>
        <v>0</v>
      </c>
      <c r="P758" s="63">
        <f t="shared" si="1388"/>
        <v>0</v>
      </c>
      <c r="Q758" s="63">
        <f t="shared" si="1388"/>
        <v>0</v>
      </c>
      <c r="R758" s="63">
        <f t="shared" si="1388"/>
        <v>0</v>
      </c>
      <c r="S758" s="63">
        <f t="shared" si="1388"/>
        <v>0</v>
      </c>
      <c r="T758" s="63">
        <f t="shared" si="1388"/>
        <v>0</v>
      </c>
      <c r="U758" s="63">
        <f t="shared" si="1388"/>
        <v>0</v>
      </c>
      <c r="V758" s="63">
        <f t="shared" si="1388"/>
        <v>0</v>
      </c>
      <c r="W758" s="63">
        <f t="shared" si="1388"/>
        <v>0</v>
      </c>
      <c r="X758" s="63">
        <f t="shared" si="1388"/>
        <v>0</v>
      </c>
      <c r="AA758" s="3">
        <f t="shared" si="1389"/>
        <v>0</v>
      </c>
    </row>
    <row r="759" spans="1:27" x14ac:dyDescent="0.25">
      <c r="A759" s="8">
        <f t="shared" si="1391"/>
        <v>606</v>
      </c>
      <c r="B759" s="3" t="str">
        <f t="shared" si="1390"/>
        <v xml:space="preserve">    na</v>
      </c>
      <c r="C759" s="34" t="s">
        <v>574</v>
      </c>
      <c r="E759" s="63">
        <f>'Class Expense - Elec'!$N$147+'Class Expense - PRP'!$N$147</f>
        <v>0</v>
      </c>
      <c r="F759" s="63">
        <f t="shared" si="1387"/>
        <v>0</v>
      </c>
      <c r="G759" s="63">
        <f t="shared" si="1387"/>
        <v>0</v>
      </c>
      <c r="H759" s="63">
        <f t="shared" si="1387"/>
        <v>0</v>
      </c>
      <c r="I759" s="63">
        <f t="shared" si="1387"/>
        <v>0</v>
      </c>
      <c r="J759" s="63">
        <f t="shared" si="1387"/>
        <v>0</v>
      </c>
      <c r="K759" s="63">
        <f t="shared" si="1387"/>
        <v>0</v>
      </c>
      <c r="L759" s="63">
        <f t="shared" si="1387"/>
        <v>0</v>
      </c>
      <c r="M759" s="63">
        <f t="shared" si="1387"/>
        <v>0</v>
      </c>
      <c r="N759" s="63">
        <f t="shared" si="1387"/>
        <v>0</v>
      </c>
      <c r="O759" s="63">
        <f t="shared" si="1387"/>
        <v>0</v>
      </c>
      <c r="P759" s="63">
        <f t="shared" si="1388"/>
        <v>0</v>
      </c>
      <c r="Q759" s="63">
        <f t="shared" si="1388"/>
        <v>0</v>
      </c>
      <c r="R759" s="63">
        <f t="shared" si="1388"/>
        <v>0</v>
      </c>
      <c r="S759" s="63">
        <f t="shared" si="1388"/>
        <v>0</v>
      </c>
      <c r="T759" s="63">
        <f t="shared" si="1388"/>
        <v>0</v>
      </c>
      <c r="U759" s="63">
        <f t="shared" si="1388"/>
        <v>0</v>
      </c>
      <c r="V759" s="63">
        <f t="shared" si="1388"/>
        <v>0</v>
      </c>
      <c r="W759" s="63">
        <f t="shared" si="1388"/>
        <v>0</v>
      </c>
      <c r="X759" s="63">
        <f t="shared" si="1388"/>
        <v>0</v>
      </c>
      <c r="AA759" s="3">
        <f t="shared" si="1389"/>
        <v>0</v>
      </c>
    </row>
    <row r="760" spans="1:27" x14ac:dyDescent="0.25">
      <c r="A760" s="8">
        <f t="shared" si="1391"/>
        <v>607</v>
      </c>
      <c r="B760" s="3" t="str">
        <f t="shared" si="1390"/>
        <v xml:space="preserve">    na</v>
      </c>
      <c r="C760" s="34" t="s">
        <v>574</v>
      </c>
      <c r="E760" s="69">
        <f>'Class Expense - Elec'!$O$147+'Class Expense - PRP'!$O$147</f>
        <v>0</v>
      </c>
      <c r="F760" s="69">
        <f t="shared" si="1387"/>
        <v>0</v>
      </c>
      <c r="G760" s="69">
        <f t="shared" si="1387"/>
        <v>0</v>
      </c>
      <c r="H760" s="69">
        <f t="shared" si="1387"/>
        <v>0</v>
      </c>
      <c r="I760" s="69">
        <f t="shared" si="1387"/>
        <v>0</v>
      </c>
      <c r="J760" s="69">
        <f t="shared" si="1387"/>
        <v>0</v>
      </c>
      <c r="K760" s="69">
        <f t="shared" si="1387"/>
        <v>0</v>
      </c>
      <c r="L760" s="69">
        <f t="shared" si="1387"/>
        <v>0</v>
      </c>
      <c r="M760" s="69">
        <f t="shared" si="1387"/>
        <v>0</v>
      </c>
      <c r="N760" s="69">
        <f t="shared" si="1387"/>
        <v>0</v>
      </c>
      <c r="O760" s="69">
        <f t="shared" si="1387"/>
        <v>0</v>
      </c>
      <c r="P760" s="69">
        <f t="shared" si="1388"/>
        <v>0</v>
      </c>
      <c r="Q760" s="69">
        <f t="shared" si="1388"/>
        <v>0</v>
      </c>
      <c r="R760" s="69">
        <f t="shared" si="1388"/>
        <v>0</v>
      </c>
      <c r="S760" s="69">
        <f t="shared" si="1388"/>
        <v>0</v>
      </c>
      <c r="T760" s="69">
        <f t="shared" si="1388"/>
        <v>0</v>
      </c>
      <c r="U760" s="69">
        <f t="shared" si="1388"/>
        <v>0</v>
      </c>
      <c r="V760" s="69">
        <f t="shared" si="1388"/>
        <v>0</v>
      </c>
      <c r="W760" s="69">
        <f t="shared" si="1388"/>
        <v>0</v>
      </c>
      <c r="X760" s="69">
        <f t="shared" si="1388"/>
        <v>0</v>
      </c>
      <c r="AA760" s="3">
        <f t="shared" si="1389"/>
        <v>0</v>
      </c>
    </row>
    <row r="761" spans="1:27" x14ac:dyDescent="0.25">
      <c r="A761" s="8">
        <f t="shared" si="1391"/>
        <v>608</v>
      </c>
      <c r="E761" s="63">
        <f>SUM(E752:E760)</f>
        <v>6150377.7440197654</v>
      </c>
      <c r="F761" s="63">
        <f t="shared" ref="F761" si="1392">SUM(F752:F760)</f>
        <v>1688514.9367858556</v>
      </c>
      <c r="G761" s="63">
        <f t="shared" ref="G761" si="1393">SUM(G752:G760)</f>
        <v>804462.50512376649</v>
      </c>
      <c r="H761" s="63">
        <f t="shared" ref="H761" si="1394">SUM(H752:H760)</f>
        <v>969091.06476727594</v>
      </c>
      <c r="I761" s="63">
        <f t="shared" ref="I761" si="1395">SUM(I752:I760)</f>
        <v>295110.19253175601</v>
      </c>
      <c r="J761" s="63">
        <f t="shared" ref="J761" si="1396">SUM(J752:J760)</f>
        <v>521706.59394851123</v>
      </c>
      <c r="K761" s="63">
        <f t="shared" ref="K761" si="1397">SUM(K752:K760)</f>
        <v>1362938.231621356</v>
      </c>
      <c r="L761" s="63">
        <f t="shared" ref="L761" si="1398">SUM(L752:L760)</f>
        <v>107374.35849632643</v>
      </c>
      <c r="M761" s="63">
        <f t="shared" ref="M761" si="1399">SUM(M752:M760)</f>
        <v>379540.23578621564</v>
      </c>
      <c r="N761" s="63">
        <f t="shared" ref="N761" si="1400">SUM(N752:N760)</f>
        <v>23.814363208251876</v>
      </c>
      <c r="O761" s="63">
        <f t="shared" ref="O761" si="1401">SUM(O752:O760)</f>
        <v>116.20018969272132</v>
      </c>
      <c r="P761" s="63">
        <f t="shared" ref="P761" si="1402">SUM(P752:P760)</f>
        <v>21499.610405800518</v>
      </c>
      <c r="Q761" s="63">
        <f t="shared" ref="Q761" si="1403">SUM(Q752:Q760)</f>
        <v>0</v>
      </c>
      <c r="R761" s="63">
        <f t="shared" ref="R761" si="1404">SUM(R752:R760)</f>
        <v>0</v>
      </c>
      <c r="S761" s="63">
        <f t="shared" ref="S761" si="1405">SUM(S752:S760)</f>
        <v>0</v>
      </c>
      <c r="T761" s="63">
        <f t="shared" ref="T761" si="1406">SUM(T752:T760)</f>
        <v>0</v>
      </c>
      <c r="U761" s="63">
        <f t="shared" ref="U761" si="1407">SUM(U752:U760)</f>
        <v>0</v>
      </c>
      <c r="V761" s="63">
        <f t="shared" ref="V761" si="1408">SUM(V752:V760)</f>
        <v>0</v>
      </c>
      <c r="W761" s="63">
        <f t="shared" ref="W761" si="1409">SUM(W752:W760)</f>
        <v>0</v>
      </c>
      <c r="X761" s="63">
        <f t="shared" ref="X761" si="1410">SUM(X752:X760)</f>
        <v>0</v>
      </c>
      <c r="AA761" s="3">
        <f t="shared" si="1389"/>
        <v>0</v>
      </c>
    </row>
    <row r="763" spans="1:27" x14ac:dyDescent="0.25">
      <c r="B763" s="3" t="s">
        <v>319</v>
      </c>
    </row>
    <row r="764" spans="1:27" x14ac:dyDescent="0.25">
      <c r="A764" s="8">
        <f>A761+1</f>
        <v>609</v>
      </c>
      <c r="B764" s="3" t="str">
        <f>B752</f>
        <v xml:space="preserve">    Consumer</v>
      </c>
      <c r="C764" s="34" t="s">
        <v>574</v>
      </c>
      <c r="E764" s="63">
        <f>'Class Expense - Elec'!$G$148+'Class Expense - PRP'!$G$148</f>
        <v>405526.70306835906</v>
      </c>
      <c r="F764" s="63">
        <f t="shared" ref="F764:O772" si="1411">IFERROR($E764*VLOOKUP($C764,ALLOCATORS,F$1,FALSE),0)</f>
        <v>111332.65693513576</v>
      </c>
      <c r="G764" s="63">
        <f t="shared" si="1411"/>
        <v>53042.437557946767</v>
      </c>
      <c r="H764" s="63">
        <f t="shared" si="1411"/>
        <v>63897.263033998133</v>
      </c>
      <c r="I764" s="63">
        <f t="shared" si="1411"/>
        <v>19458.164750227916</v>
      </c>
      <c r="J764" s="63">
        <f t="shared" si="1411"/>
        <v>34398.855455451674</v>
      </c>
      <c r="K764" s="63">
        <f t="shared" si="1411"/>
        <v>89865.675013643806</v>
      </c>
      <c r="L764" s="63">
        <f t="shared" si="1411"/>
        <v>7079.7553268063739</v>
      </c>
      <c r="M764" s="63">
        <f t="shared" si="1411"/>
        <v>25025.080882199065</v>
      </c>
      <c r="N764" s="63">
        <f t="shared" si="1411"/>
        <v>1.5702060262729414</v>
      </c>
      <c r="O764" s="63">
        <f t="shared" si="1411"/>
        <v>7.661688726001568</v>
      </c>
      <c r="P764" s="63">
        <f t="shared" ref="P764:X772" si="1412">IFERROR($E764*VLOOKUP($C764,ALLOCATORS,P$1,FALSE),0)</f>
        <v>1417.5822181972389</v>
      </c>
      <c r="Q764" s="63">
        <f t="shared" si="1412"/>
        <v>0</v>
      </c>
      <c r="R764" s="63">
        <f t="shared" si="1412"/>
        <v>0</v>
      </c>
      <c r="S764" s="63">
        <f t="shared" si="1412"/>
        <v>0</v>
      </c>
      <c r="T764" s="63">
        <f t="shared" si="1412"/>
        <v>0</v>
      </c>
      <c r="U764" s="63">
        <f t="shared" si="1412"/>
        <v>0</v>
      </c>
      <c r="V764" s="63">
        <f t="shared" si="1412"/>
        <v>0</v>
      </c>
      <c r="W764" s="63">
        <f t="shared" si="1412"/>
        <v>0</v>
      </c>
      <c r="X764" s="63">
        <f t="shared" si="1412"/>
        <v>0</v>
      </c>
      <c r="AA764" s="3">
        <f t="shared" ref="AA764:AA773" si="1413">IF(ROUND(SUM(F764:X764)-E764,0)=0,0,1)</f>
        <v>0</v>
      </c>
    </row>
    <row r="765" spans="1:27" x14ac:dyDescent="0.25">
      <c r="A765" s="8">
        <f>+A764+1</f>
        <v>610</v>
      </c>
      <c r="B765" s="3" t="str">
        <f t="shared" ref="B765:B772" si="1414">B753</f>
        <v xml:space="preserve">    Demand</v>
      </c>
      <c r="C765" s="34" t="s">
        <v>574</v>
      </c>
      <c r="E765" s="63">
        <f>'Class Expense - Elec'!$H$148+'Class Expense - PRP'!$H$148</f>
        <v>2010040.3416635101</v>
      </c>
      <c r="F765" s="63">
        <f t="shared" si="1411"/>
        <v>551833.28271845973</v>
      </c>
      <c r="G765" s="63">
        <f t="shared" si="1411"/>
        <v>262911.02042093728</v>
      </c>
      <c r="H765" s="63">
        <f t="shared" si="1411"/>
        <v>316714.22732073575</v>
      </c>
      <c r="I765" s="63">
        <f t="shared" si="1411"/>
        <v>96446.660174928067</v>
      </c>
      <c r="J765" s="63">
        <f t="shared" si="1411"/>
        <v>170501.93402641214</v>
      </c>
      <c r="K765" s="63">
        <f t="shared" si="1411"/>
        <v>445429.6862364632</v>
      </c>
      <c r="L765" s="63">
        <f t="shared" si="1411"/>
        <v>35091.631964835397</v>
      </c>
      <c r="M765" s="63">
        <f t="shared" si="1411"/>
        <v>124039.72844701461</v>
      </c>
      <c r="N765" s="63">
        <f t="shared" si="1411"/>
        <v>7.7829090751632526</v>
      </c>
      <c r="O765" s="63">
        <f t="shared" si="1411"/>
        <v>37.97605264464088</v>
      </c>
      <c r="P765" s="63">
        <f t="shared" si="1412"/>
        <v>7026.4113920038844</v>
      </c>
      <c r="Q765" s="63">
        <f t="shared" si="1412"/>
        <v>0</v>
      </c>
      <c r="R765" s="63">
        <f t="shared" si="1412"/>
        <v>0</v>
      </c>
      <c r="S765" s="63">
        <f t="shared" si="1412"/>
        <v>0</v>
      </c>
      <c r="T765" s="63">
        <f t="shared" si="1412"/>
        <v>0</v>
      </c>
      <c r="U765" s="63">
        <f t="shared" si="1412"/>
        <v>0</v>
      </c>
      <c r="V765" s="63">
        <f t="shared" si="1412"/>
        <v>0</v>
      </c>
      <c r="W765" s="63">
        <f t="shared" si="1412"/>
        <v>0</v>
      </c>
      <c r="X765" s="63">
        <f t="shared" si="1412"/>
        <v>0</v>
      </c>
      <c r="AA765" s="3">
        <f t="shared" si="1413"/>
        <v>0</v>
      </c>
    </row>
    <row r="766" spans="1:27" x14ac:dyDescent="0.25">
      <c r="A766" s="8">
        <f t="shared" ref="A766:A773" si="1415">+A765+1</f>
        <v>611</v>
      </c>
      <c r="B766" s="3" t="str">
        <f t="shared" si="1414"/>
        <v xml:space="preserve">    Energy</v>
      </c>
      <c r="C766" s="34" t="s">
        <v>574</v>
      </c>
      <c r="E766" s="63">
        <f>'Class Expense - Elec'!$I$148+'Class Expense - PRP'!$I$148</f>
        <v>0</v>
      </c>
      <c r="F766" s="63">
        <f t="shared" si="1411"/>
        <v>0</v>
      </c>
      <c r="G766" s="63">
        <f t="shared" si="1411"/>
        <v>0</v>
      </c>
      <c r="H766" s="63">
        <f t="shared" si="1411"/>
        <v>0</v>
      </c>
      <c r="I766" s="63">
        <f t="shared" si="1411"/>
        <v>0</v>
      </c>
      <c r="J766" s="63">
        <f t="shared" si="1411"/>
        <v>0</v>
      </c>
      <c r="K766" s="63">
        <f t="shared" si="1411"/>
        <v>0</v>
      </c>
      <c r="L766" s="63">
        <f t="shared" si="1411"/>
        <v>0</v>
      </c>
      <c r="M766" s="63">
        <f t="shared" si="1411"/>
        <v>0</v>
      </c>
      <c r="N766" s="63">
        <f t="shared" si="1411"/>
        <v>0</v>
      </c>
      <c r="O766" s="63">
        <f t="shared" si="1411"/>
        <v>0</v>
      </c>
      <c r="P766" s="63">
        <f t="shared" si="1412"/>
        <v>0</v>
      </c>
      <c r="Q766" s="63">
        <f t="shared" si="1412"/>
        <v>0</v>
      </c>
      <c r="R766" s="63">
        <f t="shared" si="1412"/>
        <v>0</v>
      </c>
      <c r="S766" s="63">
        <f t="shared" si="1412"/>
        <v>0</v>
      </c>
      <c r="T766" s="63">
        <f t="shared" si="1412"/>
        <v>0</v>
      </c>
      <c r="U766" s="63">
        <f t="shared" si="1412"/>
        <v>0</v>
      </c>
      <c r="V766" s="63">
        <f t="shared" si="1412"/>
        <v>0</v>
      </c>
      <c r="W766" s="63">
        <f t="shared" si="1412"/>
        <v>0</v>
      </c>
      <c r="X766" s="63">
        <f t="shared" si="1412"/>
        <v>0</v>
      </c>
      <c r="AA766" s="3">
        <f t="shared" si="1413"/>
        <v>0</v>
      </c>
    </row>
    <row r="767" spans="1:27" x14ac:dyDescent="0.25">
      <c r="A767" s="8">
        <f t="shared" si="1415"/>
        <v>612</v>
      </c>
      <c r="B767" s="3" t="str">
        <f t="shared" si="1414"/>
        <v xml:space="preserve">    Revenue</v>
      </c>
      <c r="C767" s="34" t="s">
        <v>574</v>
      </c>
      <c r="E767" s="63">
        <f>'Class Expense - Elec'!$J$148+'Class Expense - PRP'!$J$148</f>
        <v>0</v>
      </c>
      <c r="F767" s="63">
        <f t="shared" si="1411"/>
        <v>0</v>
      </c>
      <c r="G767" s="63">
        <f t="shared" si="1411"/>
        <v>0</v>
      </c>
      <c r="H767" s="63">
        <f t="shared" si="1411"/>
        <v>0</v>
      </c>
      <c r="I767" s="63">
        <f t="shared" si="1411"/>
        <v>0</v>
      </c>
      <c r="J767" s="63">
        <f t="shared" si="1411"/>
        <v>0</v>
      </c>
      <c r="K767" s="63">
        <f t="shared" si="1411"/>
        <v>0</v>
      </c>
      <c r="L767" s="63">
        <f t="shared" si="1411"/>
        <v>0</v>
      </c>
      <c r="M767" s="63">
        <f t="shared" si="1411"/>
        <v>0</v>
      </c>
      <c r="N767" s="63">
        <f t="shared" si="1411"/>
        <v>0</v>
      </c>
      <c r="O767" s="63">
        <f t="shared" si="1411"/>
        <v>0</v>
      </c>
      <c r="P767" s="63">
        <f t="shared" si="1412"/>
        <v>0</v>
      </c>
      <c r="Q767" s="63">
        <f t="shared" si="1412"/>
        <v>0</v>
      </c>
      <c r="R767" s="63">
        <f t="shared" si="1412"/>
        <v>0</v>
      </c>
      <c r="S767" s="63">
        <f t="shared" si="1412"/>
        <v>0</v>
      </c>
      <c r="T767" s="63">
        <f t="shared" si="1412"/>
        <v>0</v>
      </c>
      <c r="U767" s="63">
        <f t="shared" si="1412"/>
        <v>0</v>
      </c>
      <c r="V767" s="63">
        <f t="shared" si="1412"/>
        <v>0</v>
      </c>
      <c r="W767" s="63">
        <f t="shared" si="1412"/>
        <v>0</v>
      </c>
      <c r="X767" s="63">
        <f t="shared" si="1412"/>
        <v>0</v>
      </c>
      <c r="AA767" s="3">
        <f t="shared" si="1413"/>
        <v>0</v>
      </c>
    </row>
    <row r="768" spans="1:27" x14ac:dyDescent="0.25">
      <c r="A768" s="8">
        <f t="shared" si="1415"/>
        <v>613</v>
      </c>
      <c r="B768" s="3" t="str">
        <f t="shared" si="1414"/>
        <v xml:space="preserve">    Lights</v>
      </c>
      <c r="C768" s="34" t="s">
        <v>574</v>
      </c>
      <c r="E768" s="63">
        <f>'Class Expense - Elec'!$K$148+'Class Expense - PRP'!$K$148</f>
        <v>21619.156388196941</v>
      </c>
      <c r="F768" s="63">
        <f t="shared" si="1411"/>
        <v>5935.2888556600128</v>
      </c>
      <c r="G768" s="63">
        <f t="shared" si="1411"/>
        <v>2827.7613880906852</v>
      </c>
      <c r="H768" s="63">
        <f t="shared" si="1411"/>
        <v>3406.4462632363316</v>
      </c>
      <c r="I768" s="63">
        <f t="shared" si="1411"/>
        <v>1037.3400902568105</v>
      </c>
      <c r="J768" s="63">
        <f t="shared" si="1411"/>
        <v>1833.8477590735404</v>
      </c>
      <c r="K768" s="63">
        <f t="shared" si="1411"/>
        <v>4790.8561072570092</v>
      </c>
      <c r="L768" s="63">
        <f t="shared" si="1411"/>
        <v>377.43097172714795</v>
      </c>
      <c r="M768" s="63">
        <f t="shared" si="1411"/>
        <v>1334.1196353433227</v>
      </c>
      <c r="N768" s="63">
        <f t="shared" si="1411"/>
        <v>8.3709727095238107E-2</v>
      </c>
      <c r="O768" s="63">
        <f t="shared" si="1411"/>
        <v>0.40845459870294093</v>
      </c>
      <c r="P768" s="63">
        <f t="shared" si="1412"/>
        <v>75.573153226279942</v>
      </c>
      <c r="Q768" s="63">
        <f t="shared" si="1412"/>
        <v>0</v>
      </c>
      <c r="R768" s="63">
        <f t="shared" si="1412"/>
        <v>0</v>
      </c>
      <c r="S768" s="63">
        <f t="shared" si="1412"/>
        <v>0</v>
      </c>
      <c r="T768" s="63">
        <f t="shared" si="1412"/>
        <v>0</v>
      </c>
      <c r="U768" s="63">
        <f t="shared" si="1412"/>
        <v>0</v>
      </c>
      <c r="V768" s="63">
        <f t="shared" si="1412"/>
        <v>0</v>
      </c>
      <c r="W768" s="63">
        <f t="shared" si="1412"/>
        <v>0</v>
      </c>
      <c r="X768" s="63">
        <f t="shared" si="1412"/>
        <v>0</v>
      </c>
      <c r="AA768" s="3">
        <f t="shared" si="1413"/>
        <v>0</v>
      </c>
    </row>
    <row r="769" spans="1:27" x14ac:dyDescent="0.25">
      <c r="A769" s="8">
        <f t="shared" si="1415"/>
        <v>614</v>
      </c>
      <c r="B769" s="3" t="str">
        <f t="shared" si="1414"/>
        <v xml:space="preserve">    na</v>
      </c>
      <c r="C769" s="34" t="s">
        <v>574</v>
      </c>
      <c r="E769" s="63">
        <f>'Class Expense - Elec'!$L$148+'Class Expense - PRP'!$L$148</f>
        <v>0</v>
      </c>
      <c r="F769" s="63">
        <f t="shared" si="1411"/>
        <v>0</v>
      </c>
      <c r="G769" s="63">
        <f t="shared" si="1411"/>
        <v>0</v>
      </c>
      <c r="H769" s="63">
        <f t="shared" si="1411"/>
        <v>0</v>
      </c>
      <c r="I769" s="63">
        <f t="shared" si="1411"/>
        <v>0</v>
      </c>
      <c r="J769" s="63">
        <f t="shared" si="1411"/>
        <v>0</v>
      </c>
      <c r="K769" s="63">
        <f t="shared" si="1411"/>
        <v>0</v>
      </c>
      <c r="L769" s="63">
        <f t="shared" si="1411"/>
        <v>0</v>
      </c>
      <c r="M769" s="63">
        <f t="shared" si="1411"/>
        <v>0</v>
      </c>
      <c r="N769" s="63">
        <f t="shared" si="1411"/>
        <v>0</v>
      </c>
      <c r="O769" s="63">
        <f t="shared" si="1411"/>
        <v>0</v>
      </c>
      <c r="P769" s="63">
        <f t="shared" si="1412"/>
        <v>0</v>
      </c>
      <c r="Q769" s="63">
        <f t="shared" si="1412"/>
        <v>0</v>
      </c>
      <c r="R769" s="63">
        <f t="shared" si="1412"/>
        <v>0</v>
      </c>
      <c r="S769" s="63">
        <f t="shared" si="1412"/>
        <v>0</v>
      </c>
      <c r="T769" s="63">
        <f t="shared" si="1412"/>
        <v>0</v>
      </c>
      <c r="U769" s="63">
        <f t="shared" si="1412"/>
        <v>0</v>
      </c>
      <c r="V769" s="63">
        <f t="shared" si="1412"/>
        <v>0</v>
      </c>
      <c r="W769" s="63">
        <f t="shared" si="1412"/>
        <v>0</v>
      </c>
      <c r="X769" s="63">
        <f t="shared" si="1412"/>
        <v>0</v>
      </c>
      <c r="AA769" s="3">
        <f t="shared" si="1413"/>
        <v>0</v>
      </c>
    </row>
    <row r="770" spans="1:27" x14ac:dyDescent="0.25">
      <c r="A770" s="8">
        <f t="shared" si="1415"/>
        <v>615</v>
      </c>
      <c r="B770" s="3" t="str">
        <f t="shared" si="1414"/>
        <v xml:space="preserve">    na</v>
      </c>
      <c r="C770" s="34" t="s">
        <v>574</v>
      </c>
      <c r="E770" s="63">
        <f>'Class Expense - Elec'!$M$148+'Class Expense - PRP'!$M$148</f>
        <v>0</v>
      </c>
      <c r="F770" s="63">
        <f t="shared" si="1411"/>
        <v>0</v>
      </c>
      <c r="G770" s="63">
        <f t="shared" si="1411"/>
        <v>0</v>
      </c>
      <c r="H770" s="63">
        <f t="shared" si="1411"/>
        <v>0</v>
      </c>
      <c r="I770" s="63">
        <f t="shared" si="1411"/>
        <v>0</v>
      </c>
      <c r="J770" s="63">
        <f t="shared" si="1411"/>
        <v>0</v>
      </c>
      <c r="K770" s="63">
        <f t="shared" si="1411"/>
        <v>0</v>
      </c>
      <c r="L770" s="63">
        <f t="shared" si="1411"/>
        <v>0</v>
      </c>
      <c r="M770" s="63">
        <f t="shared" si="1411"/>
        <v>0</v>
      </c>
      <c r="N770" s="63">
        <f t="shared" si="1411"/>
        <v>0</v>
      </c>
      <c r="O770" s="63">
        <f t="shared" si="1411"/>
        <v>0</v>
      </c>
      <c r="P770" s="63">
        <f t="shared" si="1412"/>
        <v>0</v>
      </c>
      <c r="Q770" s="63">
        <f t="shared" si="1412"/>
        <v>0</v>
      </c>
      <c r="R770" s="63">
        <f t="shared" si="1412"/>
        <v>0</v>
      </c>
      <c r="S770" s="63">
        <f t="shared" si="1412"/>
        <v>0</v>
      </c>
      <c r="T770" s="63">
        <f t="shared" si="1412"/>
        <v>0</v>
      </c>
      <c r="U770" s="63">
        <f t="shared" si="1412"/>
        <v>0</v>
      </c>
      <c r="V770" s="63">
        <f t="shared" si="1412"/>
        <v>0</v>
      </c>
      <c r="W770" s="63">
        <f t="shared" si="1412"/>
        <v>0</v>
      </c>
      <c r="X770" s="63">
        <f t="shared" si="1412"/>
        <v>0</v>
      </c>
      <c r="AA770" s="3">
        <f t="shared" si="1413"/>
        <v>0</v>
      </c>
    </row>
    <row r="771" spans="1:27" x14ac:dyDescent="0.25">
      <c r="A771" s="8">
        <f t="shared" si="1415"/>
        <v>616</v>
      </c>
      <c r="B771" s="3" t="str">
        <f t="shared" si="1414"/>
        <v xml:space="preserve">    na</v>
      </c>
      <c r="C771" s="34" t="s">
        <v>574</v>
      </c>
      <c r="E771" s="63">
        <f>'Class Expense - Elec'!$N$148+'Class Expense - PRP'!$N$148</f>
        <v>0</v>
      </c>
      <c r="F771" s="63">
        <f t="shared" si="1411"/>
        <v>0</v>
      </c>
      <c r="G771" s="63">
        <f t="shared" si="1411"/>
        <v>0</v>
      </c>
      <c r="H771" s="63">
        <f t="shared" si="1411"/>
        <v>0</v>
      </c>
      <c r="I771" s="63">
        <f t="shared" si="1411"/>
        <v>0</v>
      </c>
      <c r="J771" s="63">
        <f t="shared" si="1411"/>
        <v>0</v>
      </c>
      <c r="K771" s="63">
        <f t="shared" si="1411"/>
        <v>0</v>
      </c>
      <c r="L771" s="63">
        <f t="shared" si="1411"/>
        <v>0</v>
      </c>
      <c r="M771" s="63">
        <f t="shared" si="1411"/>
        <v>0</v>
      </c>
      <c r="N771" s="63">
        <f t="shared" si="1411"/>
        <v>0</v>
      </c>
      <c r="O771" s="63">
        <f t="shared" si="1411"/>
        <v>0</v>
      </c>
      <c r="P771" s="63">
        <f t="shared" si="1412"/>
        <v>0</v>
      </c>
      <c r="Q771" s="63">
        <f t="shared" si="1412"/>
        <v>0</v>
      </c>
      <c r="R771" s="63">
        <f t="shared" si="1412"/>
        <v>0</v>
      </c>
      <c r="S771" s="63">
        <f t="shared" si="1412"/>
        <v>0</v>
      </c>
      <c r="T771" s="63">
        <f t="shared" si="1412"/>
        <v>0</v>
      </c>
      <c r="U771" s="63">
        <f t="shared" si="1412"/>
        <v>0</v>
      </c>
      <c r="V771" s="63">
        <f t="shared" si="1412"/>
        <v>0</v>
      </c>
      <c r="W771" s="63">
        <f t="shared" si="1412"/>
        <v>0</v>
      </c>
      <c r="X771" s="63">
        <f t="shared" si="1412"/>
        <v>0</v>
      </c>
      <c r="AA771" s="3">
        <f t="shared" si="1413"/>
        <v>0</v>
      </c>
    </row>
    <row r="772" spans="1:27" x14ac:dyDescent="0.25">
      <c r="A772" s="8">
        <f t="shared" si="1415"/>
        <v>617</v>
      </c>
      <c r="B772" s="3" t="str">
        <f t="shared" si="1414"/>
        <v xml:space="preserve">    na</v>
      </c>
      <c r="C772" s="34" t="s">
        <v>574</v>
      </c>
      <c r="E772" s="69">
        <f>'Class Expense - Elec'!$O$148+'Class Expense - PRP'!$O$148</f>
        <v>0</v>
      </c>
      <c r="F772" s="69">
        <f t="shared" si="1411"/>
        <v>0</v>
      </c>
      <c r="G772" s="69">
        <f t="shared" si="1411"/>
        <v>0</v>
      </c>
      <c r="H772" s="69">
        <f t="shared" si="1411"/>
        <v>0</v>
      </c>
      <c r="I772" s="69">
        <f t="shared" si="1411"/>
        <v>0</v>
      </c>
      <c r="J772" s="69">
        <f t="shared" si="1411"/>
        <v>0</v>
      </c>
      <c r="K772" s="69">
        <f t="shared" si="1411"/>
        <v>0</v>
      </c>
      <c r="L772" s="69">
        <f t="shared" si="1411"/>
        <v>0</v>
      </c>
      <c r="M772" s="69">
        <f t="shared" si="1411"/>
        <v>0</v>
      </c>
      <c r="N772" s="69">
        <f t="shared" si="1411"/>
        <v>0</v>
      </c>
      <c r="O772" s="69">
        <f t="shared" si="1411"/>
        <v>0</v>
      </c>
      <c r="P772" s="69">
        <f t="shared" si="1412"/>
        <v>0</v>
      </c>
      <c r="Q772" s="69">
        <f t="shared" si="1412"/>
        <v>0</v>
      </c>
      <c r="R772" s="69">
        <f t="shared" si="1412"/>
        <v>0</v>
      </c>
      <c r="S772" s="69">
        <f t="shared" si="1412"/>
        <v>0</v>
      </c>
      <c r="T772" s="69">
        <f t="shared" si="1412"/>
        <v>0</v>
      </c>
      <c r="U772" s="69">
        <f t="shared" si="1412"/>
        <v>0</v>
      </c>
      <c r="V772" s="69">
        <f t="shared" si="1412"/>
        <v>0</v>
      </c>
      <c r="W772" s="69">
        <f t="shared" si="1412"/>
        <v>0</v>
      </c>
      <c r="X772" s="69">
        <f t="shared" si="1412"/>
        <v>0</v>
      </c>
      <c r="AA772" s="3">
        <f t="shared" si="1413"/>
        <v>0</v>
      </c>
    </row>
    <row r="773" spans="1:27" x14ac:dyDescent="0.25">
      <c r="A773" s="8">
        <f t="shared" si="1415"/>
        <v>618</v>
      </c>
      <c r="E773" s="63">
        <f>SUM(E764:E772)</f>
        <v>2437186.2011200665</v>
      </c>
      <c r="F773" s="63">
        <f t="shared" ref="F773" si="1416">SUM(F764:F772)</f>
        <v>669101.22850925545</v>
      </c>
      <c r="G773" s="63">
        <f t="shared" ref="G773" si="1417">SUM(G764:G772)</f>
        <v>318781.21936697472</v>
      </c>
      <c r="H773" s="63">
        <f t="shared" ref="H773" si="1418">SUM(H764:H772)</f>
        <v>384017.93661797023</v>
      </c>
      <c r="I773" s="63">
        <f t="shared" ref="I773" si="1419">SUM(I764:I772)</f>
        <v>116942.1650154128</v>
      </c>
      <c r="J773" s="63">
        <f t="shared" ref="J773" si="1420">SUM(J764:J772)</f>
        <v>206734.63724093736</v>
      </c>
      <c r="K773" s="63">
        <f t="shared" ref="K773" si="1421">SUM(K764:K772)</f>
        <v>540086.2173573639</v>
      </c>
      <c r="L773" s="63">
        <f t="shared" ref="L773" si="1422">SUM(L764:L772)</f>
        <v>42548.818263368914</v>
      </c>
      <c r="M773" s="63">
        <f t="shared" ref="M773" si="1423">SUM(M764:M772)</f>
        <v>150398.92896455701</v>
      </c>
      <c r="N773" s="63">
        <f t="shared" ref="N773" si="1424">SUM(N764:N772)</f>
        <v>9.4368248285314316</v>
      </c>
      <c r="O773" s="63">
        <f t="shared" ref="O773" si="1425">SUM(O764:O772)</f>
        <v>46.046195969345384</v>
      </c>
      <c r="P773" s="63">
        <f t="shared" ref="P773" si="1426">SUM(P764:P772)</f>
        <v>8519.5667634274032</v>
      </c>
      <c r="Q773" s="63">
        <f t="shared" ref="Q773" si="1427">SUM(Q764:Q772)</f>
        <v>0</v>
      </c>
      <c r="R773" s="63">
        <f t="shared" ref="R773" si="1428">SUM(R764:R772)</f>
        <v>0</v>
      </c>
      <c r="S773" s="63">
        <f t="shared" ref="S773" si="1429">SUM(S764:S772)</f>
        <v>0</v>
      </c>
      <c r="T773" s="63">
        <f t="shared" ref="T773" si="1430">SUM(T764:T772)</f>
        <v>0</v>
      </c>
      <c r="U773" s="63">
        <f t="shared" ref="U773" si="1431">SUM(U764:U772)</f>
        <v>0</v>
      </c>
      <c r="V773" s="63">
        <f t="shared" ref="V773" si="1432">SUM(V764:V772)</f>
        <v>0</v>
      </c>
      <c r="W773" s="63">
        <f t="shared" ref="W773" si="1433">SUM(W764:W772)</f>
        <v>0</v>
      </c>
      <c r="X773" s="63">
        <f t="shared" ref="X773" si="1434">SUM(X764:X772)</f>
        <v>0</v>
      </c>
      <c r="AA773" s="3">
        <f t="shared" si="1413"/>
        <v>0</v>
      </c>
    </row>
    <row r="775" spans="1:27" x14ac:dyDescent="0.25">
      <c r="B775" s="23" t="s">
        <v>320</v>
      </c>
    </row>
    <row r="776" spans="1:27" x14ac:dyDescent="0.25">
      <c r="A776" s="8">
        <f>A773+1</f>
        <v>619</v>
      </c>
      <c r="B776" s="3" t="str">
        <f>B764</f>
        <v xml:space="preserve">    Consumer</v>
      </c>
      <c r="C776" s="34" t="s">
        <v>574</v>
      </c>
      <c r="E776" s="63">
        <f>'Class Expense - Elec'!$G$149+'Class Expense - PRP'!$G$149</f>
        <v>36351.746692214474</v>
      </c>
      <c r="F776" s="63">
        <f t="shared" ref="F776:O784" si="1435">IFERROR($E776*VLOOKUP($C776,ALLOCATORS,F$1,FALSE),0)</f>
        <v>9979.9507969640417</v>
      </c>
      <c r="G776" s="63">
        <f t="shared" si="1435"/>
        <v>4754.7676625355361</v>
      </c>
      <c r="H776" s="63">
        <f t="shared" si="1435"/>
        <v>5727.8031324762178</v>
      </c>
      <c r="I776" s="63">
        <f t="shared" si="1435"/>
        <v>1744.2458677657705</v>
      </c>
      <c r="J776" s="63">
        <f t="shared" si="1435"/>
        <v>3083.5416522691758</v>
      </c>
      <c r="K776" s="63">
        <f t="shared" si="1435"/>
        <v>8055.6329082728043</v>
      </c>
      <c r="L776" s="63">
        <f t="shared" si="1435"/>
        <v>634.63508157572141</v>
      </c>
      <c r="M776" s="63">
        <f t="shared" si="1435"/>
        <v>2243.2688015332292</v>
      </c>
      <c r="N776" s="63">
        <f t="shared" si="1435"/>
        <v>0.14075455768948655</v>
      </c>
      <c r="O776" s="63">
        <f t="shared" si="1435"/>
        <v>0.68680006937855198</v>
      </c>
      <c r="P776" s="63">
        <f t="shared" ref="P776:X784" si="1436">IFERROR($E776*VLOOKUP($C776,ALLOCATORS,P$1,FALSE),0)</f>
        <v>127.07323419490561</v>
      </c>
      <c r="Q776" s="63">
        <f t="shared" si="1436"/>
        <v>0</v>
      </c>
      <c r="R776" s="63">
        <f t="shared" si="1436"/>
        <v>0</v>
      </c>
      <c r="S776" s="63">
        <f t="shared" si="1436"/>
        <v>0</v>
      </c>
      <c r="T776" s="63">
        <f t="shared" si="1436"/>
        <v>0</v>
      </c>
      <c r="U776" s="63">
        <f t="shared" si="1436"/>
        <v>0</v>
      </c>
      <c r="V776" s="63">
        <f t="shared" si="1436"/>
        <v>0</v>
      </c>
      <c r="W776" s="63">
        <f t="shared" si="1436"/>
        <v>0</v>
      </c>
      <c r="X776" s="63">
        <f t="shared" si="1436"/>
        <v>0</v>
      </c>
      <c r="AA776" s="3">
        <f t="shared" ref="AA776:AA785" si="1437">IF(ROUND(SUM(F776:X776)-E776,0)=0,0,1)</f>
        <v>0</v>
      </c>
    </row>
    <row r="777" spans="1:27" x14ac:dyDescent="0.25">
      <c r="A777" s="8">
        <f>+A776+1</f>
        <v>620</v>
      </c>
      <c r="B777" s="3" t="str">
        <f t="shared" ref="B777:B784" si="1438">B765</f>
        <v xml:space="preserve">    Demand</v>
      </c>
      <c r="C777" s="34" t="s">
        <v>574</v>
      </c>
      <c r="E777" s="63">
        <f>'Class Expense - Elec'!$H$149+'Class Expense - PRP'!$H$149</f>
        <v>180181.66692457514</v>
      </c>
      <c r="F777" s="63">
        <f t="shared" si="1435"/>
        <v>49466.78864285077</v>
      </c>
      <c r="G777" s="63">
        <f t="shared" si="1435"/>
        <v>23567.559779959749</v>
      </c>
      <c r="H777" s="63">
        <f t="shared" si="1435"/>
        <v>28390.523431062615</v>
      </c>
      <c r="I777" s="63">
        <f t="shared" si="1435"/>
        <v>8645.5578226079797</v>
      </c>
      <c r="J777" s="63">
        <f t="shared" si="1435"/>
        <v>15283.933386788596</v>
      </c>
      <c r="K777" s="63">
        <f t="shared" si="1435"/>
        <v>39928.682872779886</v>
      </c>
      <c r="L777" s="63">
        <f t="shared" si="1435"/>
        <v>3145.6427074965754</v>
      </c>
      <c r="M777" s="63">
        <f t="shared" si="1435"/>
        <v>11119.023122669334</v>
      </c>
      <c r="N777" s="63">
        <f t="shared" si="1435"/>
        <v>0.69766636102673607</v>
      </c>
      <c r="O777" s="63">
        <f t="shared" si="1435"/>
        <v>3.4042045459962691</v>
      </c>
      <c r="P777" s="63">
        <f t="shared" si="1436"/>
        <v>629.85328745258755</v>
      </c>
      <c r="Q777" s="63">
        <f t="shared" si="1436"/>
        <v>0</v>
      </c>
      <c r="R777" s="63">
        <f t="shared" si="1436"/>
        <v>0</v>
      </c>
      <c r="S777" s="63">
        <f t="shared" si="1436"/>
        <v>0</v>
      </c>
      <c r="T777" s="63">
        <f t="shared" si="1436"/>
        <v>0</v>
      </c>
      <c r="U777" s="63">
        <f t="shared" si="1436"/>
        <v>0</v>
      </c>
      <c r="V777" s="63">
        <f t="shared" si="1436"/>
        <v>0</v>
      </c>
      <c r="W777" s="63">
        <f t="shared" si="1436"/>
        <v>0</v>
      </c>
      <c r="X777" s="63">
        <f t="shared" si="1436"/>
        <v>0</v>
      </c>
      <c r="AA777" s="3">
        <f t="shared" si="1437"/>
        <v>0</v>
      </c>
    </row>
    <row r="778" spans="1:27" x14ac:dyDescent="0.25">
      <c r="A778" s="8">
        <f t="shared" ref="A778:A785" si="1439">+A777+1</f>
        <v>621</v>
      </c>
      <c r="B778" s="3" t="str">
        <f t="shared" si="1438"/>
        <v xml:space="preserve">    Energy</v>
      </c>
      <c r="C778" s="34" t="s">
        <v>574</v>
      </c>
      <c r="E778" s="63">
        <f>'Class Expense - Elec'!$I$149+'Class Expense - PRP'!$I$149</f>
        <v>0</v>
      </c>
      <c r="F778" s="63">
        <f t="shared" si="1435"/>
        <v>0</v>
      </c>
      <c r="G778" s="63">
        <f t="shared" si="1435"/>
        <v>0</v>
      </c>
      <c r="H778" s="63">
        <f t="shared" si="1435"/>
        <v>0</v>
      </c>
      <c r="I778" s="63">
        <f t="shared" si="1435"/>
        <v>0</v>
      </c>
      <c r="J778" s="63">
        <f t="shared" si="1435"/>
        <v>0</v>
      </c>
      <c r="K778" s="63">
        <f t="shared" si="1435"/>
        <v>0</v>
      </c>
      <c r="L778" s="63">
        <f t="shared" si="1435"/>
        <v>0</v>
      </c>
      <c r="M778" s="63">
        <f t="shared" si="1435"/>
        <v>0</v>
      </c>
      <c r="N778" s="63">
        <f t="shared" si="1435"/>
        <v>0</v>
      </c>
      <c r="O778" s="63">
        <f t="shared" si="1435"/>
        <v>0</v>
      </c>
      <c r="P778" s="63">
        <f t="shared" si="1436"/>
        <v>0</v>
      </c>
      <c r="Q778" s="63">
        <f t="shared" si="1436"/>
        <v>0</v>
      </c>
      <c r="R778" s="63">
        <f t="shared" si="1436"/>
        <v>0</v>
      </c>
      <c r="S778" s="63">
        <f t="shared" si="1436"/>
        <v>0</v>
      </c>
      <c r="T778" s="63">
        <f t="shared" si="1436"/>
        <v>0</v>
      </c>
      <c r="U778" s="63">
        <f t="shared" si="1436"/>
        <v>0</v>
      </c>
      <c r="V778" s="63">
        <f t="shared" si="1436"/>
        <v>0</v>
      </c>
      <c r="W778" s="63">
        <f t="shared" si="1436"/>
        <v>0</v>
      </c>
      <c r="X778" s="63">
        <f t="shared" si="1436"/>
        <v>0</v>
      </c>
      <c r="AA778" s="3">
        <f t="shared" si="1437"/>
        <v>0</v>
      </c>
    </row>
    <row r="779" spans="1:27" x14ac:dyDescent="0.25">
      <c r="A779" s="8">
        <f t="shared" si="1439"/>
        <v>622</v>
      </c>
      <c r="B779" s="3" t="str">
        <f t="shared" si="1438"/>
        <v xml:space="preserve">    Revenue</v>
      </c>
      <c r="C779" s="34" t="s">
        <v>574</v>
      </c>
      <c r="E779" s="63">
        <f>'Class Expense - Elec'!$J$149+'Class Expense - PRP'!$J$149</f>
        <v>0</v>
      </c>
      <c r="F779" s="63">
        <f t="shared" si="1435"/>
        <v>0</v>
      </c>
      <c r="G779" s="63">
        <f t="shared" si="1435"/>
        <v>0</v>
      </c>
      <c r="H779" s="63">
        <f t="shared" si="1435"/>
        <v>0</v>
      </c>
      <c r="I779" s="63">
        <f t="shared" si="1435"/>
        <v>0</v>
      </c>
      <c r="J779" s="63">
        <f t="shared" si="1435"/>
        <v>0</v>
      </c>
      <c r="K779" s="63">
        <f t="shared" si="1435"/>
        <v>0</v>
      </c>
      <c r="L779" s="63">
        <f t="shared" si="1435"/>
        <v>0</v>
      </c>
      <c r="M779" s="63">
        <f t="shared" si="1435"/>
        <v>0</v>
      </c>
      <c r="N779" s="63">
        <f t="shared" si="1435"/>
        <v>0</v>
      </c>
      <c r="O779" s="63">
        <f t="shared" si="1435"/>
        <v>0</v>
      </c>
      <c r="P779" s="63">
        <f t="shared" si="1436"/>
        <v>0</v>
      </c>
      <c r="Q779" s="63">
        <f t="shared" si="1436"/>
        <v>0</v>
      </c>
      <c r="R779" s="63">
        <f t="shared" si="1436"/>
        <v>0</v>
      </c>
      <c r="S779" s="63">
        <f t="shared" si="1436"/>
        <v>0</v>
      </c>
      <c r="T779" s="63">
        <f t="shared" si="1436"/>
        <v>0</v>
      </c>
      <c r="U779" s="63">
        <f t="shared" si="1436"/>
        <v>0</v>
      </c>
      <c r="V779" s="63">
        <f t="shared" si="1436"/>
        <v>0</v>
      </c>
      <c r="W779" s="63">
        <f t="shared" si="1436"/>
        <v>0</v>
      </c>
      <c r="X779" s="63">
        <f t="shared" si="1436"/>
        <v>0</v>
      </c>
      <c r="AA779" s="3">
        <f t="shared" si="1437"/>
        <v>0</v>
      </c>
    </row>
    <row r="780" spans="1:27" x14ac:dyDescent="0.25">
      <c r="A780" s="8">
        <f t="shared" si="1439"/>
        <v>623</v>
      </c>
      <c r="B780" s="3" t="str">
        <f t="shared" si="1438"/>
        <v xml:space="preserve">    Lights</v>
      </c>
      <c r="C780" s="34" t="s">
        <v>574</v>
      </c>
      <c r="E780" s="63">
        <f>'Class Expense - Elec'!$K$149+'Class Expense - PRP'!$K$149</f>
        <v>1937.9589328563366</v>
      </c>
      <c r="F780" s="63">
        <f t="shared" si="1435"/>
        <v>532.04416723627264</v>
      </c>
      <c r="G780" s="63">
        <f t="shared" si="1435"/>
        <v>253.4828530602818</v>
      </c>
      <c r="H780" s="63">
        <f t="shared" si="1435"/>
        <v>305.35664049953766</v>
      </c>
      <c r="I780" s="63">
        <f t="shared" si="1435"/>
        <v>92.988017581515223</v>
      </c>
      <c r="J780" s="63">
        <f t="shared" si="1435"/>
        <v>164.38761912723936</v>
      </c>
      <c r="K780" s="63">
        <f t="shared" si="1435"/>
        <v>429.4562758312324</v>
      </c>
      <c r="L780" s="63">
        <f t="shared" si="1435"/>
        <v>33.833222261836696</v>
      </c>
      <c r="M780" s="63">
        <f t="shared" si="1435"/>
        <v>119.59157972621804</v>
      </c>
      <c r="N780" s="63">
        <f t="shared" si="1435"/>
        <v>7.5038086814409972E-3</v>
      </c>
      <c r="O780" s="63">
        <f t="shared" si="1435"/>
        <v>3.66142056613631E-2</v>
      </c>
      <c r="P780" s="63">
        <f t="shared" si="1436"/>
        <v>6.7744395178596788</v>
      </c>
      <c r="Q780" s="63">
        <f t="shared" si="1436"/>
        <v>0</v>
      </c>
      <c r="R780" s="63">
        <f t="shared" si="1436"/>
        <v>0</v>
      </c>
      <c r="S780" s="63">
        <f t="shared" si="1436"/>
        <v>0</v>
      </c>
      <c r="T780" s="63">
        <f t="shared" si="1436"/>
        <v>0</v>
      </c>
      <c r="U780" s="63">
        <f t="shared" si="1436"/>
        <v>0</v>
      </c>
      <c r="V780" s="63">
        <f t="shared" si="1436"/>
        <v>0</v>
      </c>
      <c r="W780" s="63">
        <f t="shared" si="1436"/>
        <v>0</v>
      </c>
      <c r="X780" s="63">
        <f t="shared" si="1436"/>
        <v>0</v>
      </c>
      <c r="AA780" s="3">
        <f t="shared" si="1437"/>
        <v>0</v>
      </c>
    </row>
    <row r="781" spans="1:27" x14ac:dyDescent="0.25">
      <c r="A781" s="8">
        <f t="shared" si="1439"/>
        <v>624</v>
      </c>
      <c r="B781" s="3" t="str">
        <f t="shared" si="1438"/>
        <v xml:space="preserve">    na</v>
      </c>
      <c r="C781" s="34" t="s">
        <v>574</v>
      </c>
      <c r="E781" s="63">
        <f>'Class Expense - Elec'!$L$149+'Class Expense - PRP'!$L$149</f>
        <v>0</v>
      </c>
      <c r="F781" s="63">
        <f t="shared" si="1435"/>
        <v>0</v>
      </c>
      <c r="G781" s="63">
        <f t="shared" si="1435"/>
        <v>0</v>
      </c>
      <c r="H781" s="63">
        <f t="shared" si="1435"/>
        <v>0</v>
      </c>
      <c r="I781" s="63">
        <f t="shared" si="1435"/>
        <v>0</v>
      </c>
      <c r="J781" s="63">
        <f t="shared" si="1435"/>
        <v>0</v>
      </c>
      <c r="K781" s="63">
        <f t="shared" si="1435"/>
        <v>0</v>
      </c>
      <c r="L781" s="63">
        <f t="shared" si="1435"/>
        <v>0</v>
      </c>
      <c r="M781" s="63">
        <f t="shared" si="1435"/>
        <v>0</v>
      </c>
      <c r="N781" s="63">
        <f t="shared" si="1435"/>
        <v>0</v>
      </c>
      <c r="O781" s="63">
        <f t="shared" si="1435"/>
        <v>0</v>
      </c>
      <c r="P781" s="63">
        <f t="shared" si="1436"/>
        <v>0</v>
      </c>
      <c r="Q781" s="63">
        <f t="shared" si="1436"/>
        <v>0</v>
      </c>
      <c r="R781" s="63">
        <f t="shared" si="1436"/>
        <v>0</v>
      </c>
      <c r="S781" s="63">
        <f t="shared" si="1436"/>
        <v>0</v>
      </c>
      <c r="T781" s="63">
        <f t="shared" si="1436"/>
        <v>0</v>
      </c>
      <c r="U781" s="63">
        <f t="shared" si="1436"/>
        <v>0</v>
      </c>
      <c r="V781" s="63">
        <f t="shared" si="1436"/>
        <v>0</v>
      </c>
      <c r="W781" s="63">
        <f t="shared" si="1436"/>
        <v>0</v>
      </c>
      <c r="X781" s="63">
        <f t="shared" si="1436"/>
        <v>0</v>
      </c>
      <c r="AA781" s="3">
        <f t="shared" si="1437"/>
        <v>0</v>
      </c>
    </row>
    <row r="782" spans="1:27" x14ac:dyDescent="0.25">
      <c r="A782" s="8">
        <f t="shared" si="1439"/>
        <v>625</v>
      </c>
      <c r="B782" s="3" t="str">
        <f t="shared" si="1438"/>
        <v xml:space="preserve">    na</v>
      </c>
      <c r="C782" s="34" t="s">
        <v>574</v>
      </c>
      <c r="E782" s="63">
        <f>'Class Expense - Elec'!$M$149+'Class Expense - PRP'!$M$149</f>
        <v>0</v>
      </c>
      <c r="F782" s="63">
        <f t="shared" si="1435"/>
        <v>0</v>
      </c>
      <c r="G782" s="63">
        <f t="shared" si="1435"/>
        <v>0</v>
      </c>
      <c r="H782" s="63">
        <f t="shared" si="1435"/>
        <v>0</v>
      </c>
      <c r="I782" s="63">
        <f t="shared" si="1435"/>
        <v>0</v>
      </c>
      <c r="J782" s="63">
        <f t="shared" si="1435"/>
        <v>0</v>
      </c>
      <c r="K782" s="63">
        <f t="shared" si="1435"/>
        <v>0</v>
      </c>
      <c r="L782" s="63">
        <f t="shared" si="1435"/>
        <v>0</v>
      </c>
      <c r="M782" s="63">
        <f t="shared" si="1435"/>
        <v>0</v>
      </c>
      <c r="N782" s="63">
        <f t="shared" si="1435"/>
        <v>0</v>
      </c>
      <c r="O782" s="63">
        <f t="shared" si="1435"/>
        <v>0</v>
      </c>
      <c r="P782" s="63">
        <f t="shared" si="1436"/>
        <v>0</v>
      </c>
      <c r="Q782" s="63">
        <f t="shared" si="1436"/>
        <v>0</v>
      </c>
      <c r="R782" s="63">
        <f t="shared" si="1436"/>
        <v>0</v>
      </c>
      <c r="S782" s="63">
        <f t="shared" si="1436"/>
        <v>0</v>
      </c>
      <c r="T782" s="63">
        <f t="shared" si="1436"/>
        <v>0</v>
      </c>
      <c r="U782" s="63">
        <f t="shared" si="1436"/>
        <v>0</v>
      </c>
      <c r="V782" s="63">
        <f t="shared" si="1436"/>
        <v>0</v>
      </c>
      <c r="W782" s="63">
        <f t="shared" si="1436"/>
        <v>0</v>
      </c>
      <c r="X782" s="63">
        <f t="shared" si="1436"/>
        <v>0</v>
      </c>
      <c r="AA782" s="3">
        <f t="shared" si="1437"/>
        <v>0</v>
      </c>
    </row>
    <row r="783" spans="1:27" x14ac:dyDescent="0.25">
      <c r="A783" s="8">
        <f t="shared" si="1439"/>
        <v>626</v>
      </c>
      <c r="B783" s="3" t="str">
        <f t="shared" si="1438"/>
        <v xml:space="preserve">    na</v>
      </c>
      <c r="C783" s="34" t="s">
        <v>574</v>
      </c>
      <c r="E783" s="63">
        <f>'Class Expense - Elec'!$N$149+'Class Expense - PRP'!$N$149</f>
        <v>0</v>
      </c>
      <c r="F783" s="63">
        <f t="shared" si="1435"/>
        <v>0</v>
      </c>
      <c r="G783" s="63">
        <f t="shared" si="1435"/>
        <v>0</v>
      </c>
      <c r="H783" s="63">
        <f t="shared" si="1435"/>
        <v>0</v>
      </c>
      <c r="I783" s="63">
        <f t="shared" si="1435"/>
        <v>0</v>
      </c>
      <c r="J783" s="63">
        <f t="shared" si="1435"/>
        <v>0</v>
      </c>
      <c r="K783" s="63">
        <f t="shared" si="1435"/>
        <v>0</v>
      </c>
      <c r="L783" s="63">
        <f t="shared" si="1435"/>
        <v>0</v>
      </c>
      <c r="M783" s="63">
        <f t="shared" si="1435"/>
        <v>0</v>
      </c>
      <c r="N783" s="63">
        <f t="shared" si="1435"/>
        <v>0</v>
      </c>
      <c r="O783" s="63">
        <f t="shared" si="1435"/>
        <v>0</v>
      </c>
      <c r="P783" s="63">
        <f t="shared" si="1436"/>
        <v>0</v>
      </c>
      <c r="Q783" s="63">
        <f t="shared" si="1436"/>
        <v>0</v>
      </c>
      <c r="R783" s="63">
        <f t="shared" si="1436"/>
        <v>0</v>
      </c>
      <c r="S783" s="63">
        <f t="shared" si="1436"/>
        <v>0</v>
      </c>
      <c r="T783" s="63">
        <f t="shared" si="1436"/>
        <v>0</v>
      </c>
      <c r="U783" s="63">
        <f t="shared" si="1436"/>
        <v>0</v>
      </c>
      <c r="V783" s="63">
        <f t="shared" si="1436"/>
        <v>0</v>
      </c>
      <c r="W783" s="63">
        <f t="shared" si="1436"/>
        <v>0</v>
      </c>
      <c r="X783" s="63">
        <f t="shared" si="1436"/>
        <v>0</v>
      </c>
      <c r="AA783" s="3">
        <f t="shared" si="1437"/>
        <v>0</v>
      </c>
    </row>
    <row r="784" spans="1:27" x14ac:dyDescent="0.25">
      <c r="A784" s="8">
        <f t="shared" si="1439"/>
        <v>627</v>
      </c>
      <c r="B784" s="3" t="str">
        <f t="shared" si="1438"/>
        <v xml:space="preserve">    na</v>
      </c>
      <c r="C784" s="34" t="s">
        <v>574</v>
      </c>
      <c r="E784" s="69">
        <f>'Class Expense - Elec'!$O$149+'Class Expense - PRP'!$O$149</f>
        <v>0</v>
      </c>
      <c r="F784" s="69">
        <f t="shared" si="1435"/>
        <v>0</v>
      </c>
      <c r="G784" s="69">
        <f t="shared" si="1435"/>
        <v>0</v>
      </c>
      <c r="H784" s="69">
        <f t="shared" si="1435"/>
        <v>0</v>
      </c>
      <c r="I784" s="69">
        <f t="shared" si="1435"/>
        <v>0</v>
      </c>
      <c r="J784" s="69">
        <f t="shared" si="1435"/>
        <v>0</v>
      </c>
      <c r="K784" s="69">
        <f t="shared" si="1435"/>
        <v>0</v>
      </c>
      <c r="L784" s="69">
        <f t="shared" si="1435"/>
        <v>0</v>
      </c>
      <c r="M784" s="69">
        <f t="shared" si="1435"/>
        <v>0</v>
      </c>
      <c r="N784" s="69">
        <f t="shared" si="1435"/>
        <v>0</v>
      </c>
      <c r="O784" s="69">
        <f t="shared" si="1435"/>
        <v>0</v>
      </c>
      <c r="P784" s="69">
        <f t="shared" si="1436"/>
        <v>0</v>
      </c>
      <c r="Q784" s="69">
        <f t="shared" si="1436"/>
        <v>0</v>
      </c>
      <c r="R784" s="69">
        <f t="shared" si="1436"/>
        <v>0</v>
      </c>
      <c r="S784" s="69">
        <f t="shared" si="1436"/>
        <v>0</v>
      </c>
      <c r="T784" s="69">
        <f t="shared" si="1436"/>
        <v>0</v>
      </c>
      <c r="U784" s="69">
        <f t="shared" si="1436"/>
        <v>0</v>
      </c>
      <c r="V784" s="69">
        <f t="shared" si="1436"/>
        <v>0</v>
      </c>
      <c r="W784" s="69">
        <f t="shared" si="1436"/>
        <v>0</v>
      </c>
      <c r="X784" s="69">
        <f t="shared" si="1436"/>
        <v>0</v>
      </c>
      <c r="AA784" s="3">
        <f t="shared" si="1437"/>
        <v>0</v>
      </c>
    </row>
    <row r="785" spans="1:27" x14ac:dyDescent="0.25">
      <c r="A785" s="8">
        <f t="shared" si="1439"/>
        <v>628</v>
      </c>
      <c r="E785" s="63">
        <f>SUM(E776:E784)</f>
        <v>218471.37254964595</v>
      </c>
      <c r="F785" s="63">
        <f t="shared" ref="F785" si="1440">SUM(F776:F784)</f>
        <v>59978.783607051082</v>
      </c>
      <c r="G785" s="63">
        <f t="shared" ref="G785" si="1441">SUM(G776:G784)</f>
        <v>28575.810295555566</v>
      </c>
      <c r="H785" s="63">
        <f t="shared" ref="H785" si="1442">SUM(H776:H784)</f>
        <v>34423.683204038367</v>
      </c>
      <c r="I785" s="63">
        <f t="shared" ref="I785" si="1443">SUM(I776:I784)</f>
        <v>10482.791707955266</v>
      </c>
      <c r="J785" s="63">
        <f t="shared" ref="J785" si="1444">SUM(J776:J784)</f>
        <v>18531.862658185011</v>
      </c>
      <c r="K785" s="63">
        <f t="shared" ref="K785" si="1445">SUM(K776:K784)</f>
        <v>48413.772056883921</v>
      </c>
      <c r="L785" s="63">
        <f t="shared" ref="L785" si="1446">SUM(L776:L784)</f>
        <v>3814.1110113341338</v>
      </c>
      <c r="M785" s="63">
        <f t="shared" ref="M785" si="1447">SUM(M776:M784)</f>
        <v>13481.883503928782</v>
      </c>
      <c r="N785" s="63">
        <f t="shared" ref="N785" si="1448">SUM(N776:N784)</f>
        <v>0.84592472739766356</v>
      </c>
      <c r="O785" s="63">
        <f t="shared" ref="O785" si="1449">SUM(O776:O784)</f>
        <v>4.1276188210361839</v>
      </c>
      <c r="P785" s="63">
        <f t="shared" ref="P785" si="1450">SUM(P776:P784)</f>
        <v>763.70096116535285</v>
      </c>
      <c r="Q785" s="63">
        <f t="shared" ref="Q785" si="1451">SUM(Q776:Q784)</f>
        <v>0</v>
      </c>
      <c r="R785" s="63">
        <f t="shared" ref="R785" si="1452">SUM(R776:R784)</f>
        <v>0</v>
      </c>
      <c r="S785" s="63">
        <f t="shared" ref="S785" si="1453">SUM(S776:S784)</f>
        <v>0</v>
      </c>
      <c r="T785" s="63">
        <f t="shared" ref="T785" si="1454">SUM(T776:T784)</f>
        <v>0</v>
      </c>
      <c r="U785" s="63">
        <f t="shared" ref="U785" si="1455">SUM(U776:U784)</f>
        <v>0</v>
      </c>
      <c r="V785" s="63">
        <f t="shared" ref="V785" si="1456">SUM(V776:V784)</f>
        <v>0</v>
      </c>
      <c r="W785" s="63">
        <f t="shared" ref="W785" si="1457">SUM(W776:W784)</f>
        <v>0</v>
      </c>
      <c r="X785" s="63">
        <f t="shared" ref="X785" si="1458">SUM(X776:X784)</f>
        <v>0</v>
      </c>
      <c r="AA785" s="3">
        <f t="shared" si="1437"/>
        <v>0</v>
      </c>
    </row>
    <row r="787" spans="1:27" x14ac:dyDescent="0.25">
      <c r="B787" s="3" t="s">
        <v>321</v>
      </c>
    </row>
    <row r="788" spans="1:27" x14ac:dyDescent="0.25">
      <c r="A788" s="8">
        <f>A785+1</f>
        <v>629</v>
      </c>
      <c r="B788" s="3" t="str">
        <f>B776</f>
        <v xml:space="preserve">    Consumer</v>
      </c>
      <c r="C788" s="34" t="s">
        <v>574</v>
      </c>
      <c r="E788" s="63">
        <f>'Class Expense - Elec'!$G$150+'Class Expense - PRP'!$G$150</f>
        <v>1323603.8138886243</v>
      </c>
      <c r="F788" s="63">
        <f t="shared" ref="F788:O796" si="1459">IFERROR($E788*VLOOKUP($C788,ALLOCATORS,F$1,FALSE),0)</f>
        <v>363380.08869630261</v>
      </c>
      <c r="G788" s="63">
        <f t="shared" si="1459"/>
        <v>173125.89311242674</v>
      </c>
      <c r="H788" s="63">
        <f t="shared" si="1459"/>
        <v>208555.09738057351</v>
      </c>
      <c r="I788" s="63">
        <f t="shared" si="1459"/>
        <v>63509.75380857569</v>
      </c>
      <c r="J788" s="63">
        <f t="shared" si="1459"/>
        <v>112274.86606859609</v>
      </c>
      <c r="K788" s="63">
        <f t="shared" si="1459"/>
        <v>293313.73072535731</v>
      </c>
      <c r="L788" s="63">
        <f t="shared" si="1459"/>
        <v>23107.704328855503</v>
      </c>
      <c r="M788" s="63">
        <f t="shared" si="1459"/>
        <v>81679.682861639914</v>
      </c>
      <c r="N788" s="63">
        <f t="shared" si="1459"/>
        <v>5.125015613621442</v>
      </c>
      <c r="O788" s="63">
        <f t="shared" si="1459"/>
        <v>25.007084223634195</v>
      </c>
      <c r="P788" s="63">
        <f t="shared" ref="P788:X796" si="1460">IFERROR($E788*VLOOKUP($C788,ALLOCATORS,P$1,FALSE),0)</f>
        <v>4626.8648064595473</v>
      </c>
      <c r="Q788" s="63">
        <f t="shared" si="1460"/>
        <v>0</v>
      </c>
      <c r="R788" s="63">
        <f t="shared" si="1460"/>
        <v>0</v>
      </c>
      <c r="S788" s="63">
        <f t="shared" si="1460"/>
        <v>0</v>
      </c>
      <c r="T788" s="63">
        <f t="shared" si="1460"/>
        <v>0</v>
      </c>
      <c r="U788" s="63">
        <f t="shared" si="1460"/>
        <v>0</v>
      </c>
      <c r="V788" s="63">
        <f t="shared" si="1460"/>
        <v>0</v>
      </c>
      <c r="W788" s="63">
        <f t="shared" si="1460"/>
        <v>0</v>
      </c>
      <c r="X788" s="63">
        <f t="shared" si="1460"/>
        <v>0</v>
      </c>
      <c r="AA788" s="3">
        <f t="shared" ref="AA788:AA797" si="1461">IF(ROUND(SUM(F788:X788)-E788,0)=0,0,1)</f>
        <v>0</v>
      </c>
    </row>
    <row r="789" spans="1:27" x14ac:dyDescent="0.25">
      <c r="A789" s="8">
        <f>+A788+1</f>
        <v>630</v>
      </c>
      <c r="B789" s="3" t="str">
        <f t="shared" ref="B789:B796" si="1462">B777</f>
        <v xml:space="preserve">    Demand</v>
      </c>
      <c r="C789" s="34" t="s">
        <v>574</v>
      </c>
      <c r="E789" s="63">
        <f>'Class Expense - Elec'!$H$150+'Class Expense - PRP'!$H$150</f>
        <v>6560596.4839443369</v>
      </c>
      <c r="F789" s="63">
        <f t="shared" si="1459"/>
        <v>1801135.7380668193</v>
      </c>
      <c r="G789" s="63">
        <f t="shared" si="1459"/>
        <v>858118.65583569824</v>
      </c>
      <c r="H789" s="63">
        <f t="shared" si="1459"/>
        <v>1033727.6337727382</v>
      </c>
      <c r="I789" s="63">
        <f t="shared" si="1459"/>
        <v>314793.4927057958</v>
      </c>
      <c r="J789" s="63">
        <f t="shared" si="1459"/>
        <v>556503.45204198221</v>
      </c>
      <c r="K789" s="63">
        <f t="shared" si="1459"/>
        <v>1453843.6730821463</v>
      </c>
      <c r="L789" s="63">
        <f t="shared" si="1459"/>
        <v>114536.0282141581</v>
      </c>
      <c r="M789" s="63">
        <f t="shared" si="1459"/>
        <v>404854.86258719279</v>
      </c>
      <c r="N789" s="63">
        <f t="shared" si="1459"/>
        <v>25.402736877965744</v>
      </c>
      <c r="O789" s="63">
        <f t="shared" si="1459"/>
        <v>123.95052591249141</v>
      </c>
      <c r="P789" s="63">
        <f t="shared" si="1460"/>
        <v>22933.594375014807</v>
      </c>
      <c r="Q789" s="63">
        <f t="shared" si="1460"/>
        <v>0</v>
      </c>
      <c r="R789" s="63">
        <f t="shared" si="1460"/>
        <v>0</v>
      </c>
      <c r="S789" s="63">
        <f t="shared" si="1460"/>
        <v>0</v>
      </c>
      <c r="T789" s="63">
        <f t="shared" si="1460"/>
        <v>0</v>
      </c>
      <c r="U789" s="63">
        <f t="shared" si="1460"/>
        <v>0</v>
      </c>
      <c r="V789" s="63">
        <f t="shared" si="1460"/>
        <v>0</v>
      </c>
      <c r="W789" s="63">
        <f t="shared" si="1460"/>
        <v>0</v>
      </c>
      <c r="X789" s="63">
        <f t="shared" si="1460"/>
        <v>0</v>
      </c>
      <c r="AA789" s="3">
        <f t="shared" si="1461"/>
        <v>0</v>
      </c>
    </row>
    <row r="790" spans="1:27" x14ac:dyDescent="0.25">
      <c r="A790" s="8">
        <f t="shared" ref="A790:A797" si="1463">+A789+1</f>
        <v>631</v>
      </c>
      <c r="B790" s="3" t="str">
        <f t="shared" si="1462"/>
        <v xml:space="preserve">    Energy</v>
      </c>
      <c r="C790" s="34" t="s">
        <v>574</v>
      </c>
      <c r="E790" s="63">
        <f>'Class Expense - Elec'!$I$150+'Class Expense - PRP'!$I$150</f>
        <v>0</v>
      </c>
      <c r="F790" s="63">
        <f t="shared" si="1459"/>
        <v>0</v>
      </c>
      <c r="G790" s="63">
        <f t="shared" si="1459"/>
        <v>0</v>
      </c>
      <c r="H790" s="63">
        <f t="shared" si="1459"/>
        <v>0</v>
      </c>
      <c r="I790" s="63">
        <f t="shared" si="1459"/>
        <v>0</v>
      </c>
      <c r="J790" s="63">
        <f t="shared" si="1459"/>
        <v>0</v>
      </c>
      <c r="K790" s="63">
        <f t="shared" si="1459"/>
        <v>0</v>
      </c>
      <c r="L790" s="63">
        <f t="shared" si="1459"/>
        <v>0</v>
      </c>
      <c r="M790" s="63">
        <f t="shared" si="1459"/>
        <v>0</v>
      </c>
      <c r="N790" s="63">
        <f t="shared" si="1459"/>
        <v>0</v>
      </c>
      <c r="O790" s="63">
        <f t="shared" si="1459"/>
        <v>0</v>
      </c>
      <c r="P790" s="63">
        <f t="shared" si="1460"/>
        <v>0</v>
      </c>
      <c r="Q790" s="63">
        <f t="shared" si="1460"/>
        <v>0</v>
      </c>
      <c r="R790" s="63">
        <f t="shared" si="1460"/>
        <v>0</v>
      </c>
      <c r="S790" s="63">
        <f t="shared" si="1460"/>
        <v>0</v>
      </c>
      <c r="T790" s="63">
        <f t="shared" si="1460"/>
        <v>0</v>
      </c>
      <c r="U790" s="63">
        <f t="shared" si="1460"/>
        <v>0</v>
      </c>
      <c r="V790" s="63">
        <f t="shared" si="1460"/>
        <v>0</v>
      </c>
      <c r="W790" s="63">
        <f t="shared" si="1460"/>
        <v>0</v>
      </c>
      <c r="X790" s="63">
        <f t="shared" si="1460"/>
        <v>0</v>
      </c>
      <c r="AA790" s="3">
        <f t="shared" si="1461"/>
        <v>0</v>
      </c>
    </row>
    <row r="791" spans="1:27" x14ac:dyDescent="0.25">
      <c r="A791" s="8">
        <f t="shared" si="1463"/>
        <v>632</v>
      </c>
      <c r="B791" s="3" t="str">
        <f t="shared" si="1462"/>
        <v xml:space="preserve">    Revenue</v>
      </c>
      <c r="C791" s="34" t="s">
        <v>574</v>
      </c>
      <c r="E791" s="63">
        <f>'Class Expense - Elec'!$J$150+'Class Expense - PRP'!$J$150</f>
        <v>0</v>
      </c>
      <c r="F791" s="63">
        <f t="shared" si="1459"/>
        <v>0</v>
      </c>
      <c r="G791" s="63">
        <f t="shared" si="1459"/>
        <v>0</v>
      </c>
      <c r="H791" s="63">
        <f t="shared" si="1459"/>
        <v>0</v>
      </c>
      <c r="I791" s="63">
        <f t="shared" si="1459"/>
        <v>0</v>
      </c>
      <c r="J791" s="63">
        <f t="shared" si="1459"/>
        <v>0</v>
      </c>
      <c r="K791" s="63">
        <f t="shared" si="1459"/>
        <v>0</v>
      </c>
      <c r="L791" s="63">
        <f t="shared" si="1459"/>
        <v>0</v>
      </c>
      <c r="M791" s="63">
        <f t="shared" si="1459"/>
        <v>0</v>
      </c>
      <c r="N791" s="63">
        <f t="shared" si="1459"/>
        <v>0</v>
      </c>
      <c r="O791" s="63">
        <f t="shared" si="1459"/>
        <v>0</v>
      </c>
      <c r="P791" s="63">
        <f t="shared" si="1460"/>
        <v>0</v>
      </c>
      <c r="Q791" s="63">
        <f t="shared" si="1460"/>
        <v>0</v>
      </c>
      <c r="R791" s="63">
        <f t="shared" si="1460"/>
        <v>0</v>
      </c>
      <c r="S791" s="63">
        <f t="shared" si="1460"/>
        <v>0</v>
      </c>
      <c r="T791" s="63">
        <f t="shared" si="1460"/>
        <v>0</v>
      </c>
      <c r="U791" s="63">
        <f t="shared" si="1460"/>
        <v>0</v>
      </c>
      <c r="V791" s="63">
        <f t="shared" si="1460"/>
        <v>0</v>
      </c>
      <c r="W791" s="63">
        <f t="shared" si="1460"/>
        <v>0</v>
      </c>
      <c r="X791" s="63">
        <f t="shared" si="1460"/>
        <v>0</v>
      </c>
      <c r="AA791" s="3">
        <f t="shared" si="1461"/>
        <v>0</v>
      </c>
    </row>
    <row r="792" spans="1:27" x14ac:dyDescent="0.25">
      <c r="A792" s="8">
        <f t="shared" si="1463"/>
        <v>633</v>
      </c>
      <c r="B792" s="3" t="str">
        <f t="shared" si="1462"/>
        <v xml:space="preserve">    Lights</v>
      </c>
      <c r="C792" s="34" t="s">
        <v>574</v>
      </c>
      <c r="E792" s="63">
        <f>'Class Expense - Elec'!$K$150+'Class Expense - PRP'!$K$150</f>
        <v>70563.04216703694</v>
      </c>
      <c r="F792" s="63">
        <f t="shared" si="1459"/>
        <v>19372.265516527459</v>
      </c>
      <c r="G792" s="63">
        <f t="shared" si="1459"/>
        <v>9229.5667084909492</v>
      </c>
      <c r="H792" s="63">
        <f t="shared" si="1459"/>
        <v>11118.34370390702</v>
      </c>
      <c r="I792" s="63">
        <f t="shared" si="1459"/>
        <v>3385.787642033612</v>
      </c>
      <c r="J792" s="63">
        <f t="shared" si="1459"/>
        <v>5985.5192509768731</v>
      </c>
      <c r="K792" s="63">
        <f t="shared" si="1459"/>
        <v>15636.936772294523</v>
      </c>
      <c r="L792" s="63">
        <f t="shared" si="1459"/>
        <v>1231.9017955607499</v>
      </c>
      <c r="M792" s="63">
        <f t="shared" si="1459"/>
        <v>4354.4502104623589</v>
      </c>
      <c r="N792" s="63">
        <f t="shared" si="1459"/>
        <v>0.27322125326024688</v>
      </c>
      <c r="O792" s="63">
        <f t="shared" si="1459"/>
        <v>1.3331602100501545</v>
      </c>
      <c r="P792" s="63">
        <f t="shared" si="1460"/>
        <v>246.66418532007691</v>
      </c>
      <c r="Q792" s="63">
        <f t="shared" si="1460"/>
        <v>0</v>
      </c>
      <c r="R792" s="63">
        <f t="shared" si="1460"/>
        <v>0</v>
      </c>
      <c r="S792" s="63">
        <f t="shared" si="1460"/>
        <v>0</v>
      </c>
      <c r="T792" s="63">
        <f t="shared" si="1460"/>
        <v>0</v>
      </c>
      <c r="U792" s="63">
        <f t="shared" si="1460"/>
        <v>0</v>
      </c>
      <c r="V792" s="63">
        <f t="shared" si="1460"/>
        <v>0</v>
      </c>
      <c r="W792" s="63">
        <f t="shared" si="1460"/>
        <v>0</v>
      </c>
      <c r="X792" s="63">
        <f t="shared" si="1460"/>
        <v>0</v>
      </c>
      <c r="AA792" s="3">
        <f t="shared" si="1461"/>
        <v>0</v>
      </c>
    </row>
    <row r="793" spans="1:27" x14ac:dyDescent="0.25">
      <c r="A793" s="8">
        <f t="shared" si="1463"/>
        <v>634</v>
      </c>
      <c r="B793" s="3" t="str">
        <f t="shared" si="1462"/>
        <v xml:space="preserve">    na</v>
      </c>
      <c r="C793" s="34" t="s">
        <v>574</v>
      </c>
      <c r="E793" s="63">
        <f>'Class Expense - Elec'!$L$150+'Class Expense - PRP'!$L$150</f>
        <v>0</v>
      </c>
      <c r="F793" s="63">
        <f t="shared" si="1459"/>
        <v>0</v>
      </c>
      <c r="G793" s="63">
        <f t="shared" si="1459"/>
        <v>0</v>
      </c>
      <c r="H793" s="63">
        <f t="shared" si="1459"/>
        <v>0</v>
      </c>
      <c r="I793" s="63">
        <f t="shared" si="1459"/>
        <v>0</v>
      </c>
      <c r="J793" s="63">
        <f t="shared" si="1459"/>
        <v>0</v>
      </c>
      <c r="K793" s="63">
        <f t="shared" si="1459"/>
        <v>0</v>
      </c>
      <c r="L793" s="63">
        <f t="shared" si="1459"/>
        <v>0</v>
      </c>
      <c r="M793" s="63">
        <f t="shared" si="1459"/>
        <v>0</v>
      </c>
      <c r="N793" s="63">
        <f t="shared" si="1459"/>
        <v>0</v>
      </c>
      <c r="O793" s="63">
        <f t="shared" si="1459"/>
        <v>0</v>
      </c>
      <c r="P793" s="63">
        <f t="shared" si="1460"/>
        <v>0</v>
      </c>
      <c r="Q793" s="63">
        <f t="shared" si="1460"/>
        <v>0</v>
      </c>
      <c r="R793" s="63">
        <f t="shared" si="1460"/>
        <v>0</v>
      </c>
      <c r="S793" s="63">
        <f t="shared" si="1460"/>
        <v>0</v>
      </c>
      <c r="T793" s="63">
        <f t="shared" si="1460"/>
        <v>0</v>
      </c>
      <c r="U793" s="63">
        <f t="shared" si="1460"/>
        <v>0</v>
      </c>
      <c r="V793" s="63">
        <f t="shared" si="1460"/>
        <v>0</v>
      </c>
      <c r="W793" s="63">
        <f t="shared" si="1460"/>
        <v>0</v>
      </c>
      <c r="X793" s="63">
        <f t="shared" si="1460"/>
        <v>0</v>
      </c>
      <c r="AA793" s="3">
        <f t="shared" si="1461"/>
        <v>0</v>
      </c>
    </row>
    <row r="794" spans="1:27" x14ac:dyDescent="0.25">
      <c r="A794" s="8">
        <f t="shared" si="1463"/>
        <v>635</v>
      </c>
      <c r="B794" s="3" t="str">
        <f t="shared" si="1462"/>
        <v xml:space="preserve">    na</v>
      </c>
      <c r="C794" s="34" t="s">
        <v>574</v>
      </c>
      <c r="E794" s="63">
        <f>'Class Expense - Elec'!$M$150+'Class Expense - PRP'!$M$150</f>
        <v>0</v>
      </c>
      <c r="F794" s="63">
        <f t="shared" si="1459"/>
        <v>0</v>
      </c>
      <c r="G794" s="63">
        <f t="shared" si="1459"/>
        <v>0</v>
      </c>
      <c r="H794" s="63">
        <f t="shared" si="1459"/>
        <v>0</v>
      </c>
      <c r="I794" s="63">
        <f t="shared" si="1459"/>
        <v>0</v>
      </c>
      <c r="J794" s="63">
        <f t="shared" si="1459"/>
        <v>0</v>
      </c>
      <c r="K794" s="63">
        <f t="shared" si="1459"/>
        <v>0</v>
      </c>
      <c r="L794" s="63">
        <f t="shared" si="1459"/>
        <v>0</v>
      </c>
      <c r="M794" s="63">
        <f t="shared" si="1459"/>
        <v>0</v>
      </c>
      <c r="N794" s="63">
        <f t="shared" si="1459"/>
        <v>0</v>
      </c>
      <c r="O794" s="63">
        <f t="shared" si="1459"/>
        <v>0</v>
      </c>
      <c r="P794" s="63">
        <f t="shared" si="1460"/>
        <v>0</v>
      </c>
      <c r="Q794" s="63">
        <f t="shared" si="1460"/>
        <v>0</v>
      </c>
      <c r="R794" s="63">
        <f t="shared" si="1460"/>
        <v>0</v>
      </c>
      <c r="S794" s="63">
        <f t="shared" si="1460"/>
        <v>0</v>
      </c>
      <c r="T794" s="63">
        <f t="shared" si="1460"/>
        <v>0</v>
      </c>
      <c r="U794" s="63">
        <f t="shared" si="1460"/>
        <v>0</v>
      </c>
      <c r="V794" s="63">
        <f t="shared" si="1460"/>
        <v>0</v>
      </c>
      <c r="W794" s="63">
        <f t="shared" si="1460"/>
        <v>0</v>
      </c>
      <c r="X794" s="63">
        <f t="shared" si="1460"/>
        <v>0</v>
      </c>
      <c r="AA794" s="3">
        <f t="shared" si="1461"/>
        <v>0</v>
      </c>
    </row>
    <row r="795" spans="1:27" x14ac:dyDescent="0.25">
      <c r="A795" s="8">
        <f t="shared" si="1463"/>
        <v>636</v>
      </c>
      <c r="B795" s="3" t="str">
        <f t="shared" si="1462"/>
        <v xml:space="preserve">    na</v>
      </c>
      <c r="C795" s="34" t="s">
        <v>574</v>
      </c>
      <c r="E795" s="63">
        <f>'Class Expense - Elec'!$N$150+'Class Expense - PRP'!$N$150</f>
        <v>0</v>
      </c>
      <c r="F795" s="63">
        <f t="shared" si="1459"/>
        <v>0</v>
      </c>
      <c r="G795" s="63">
        <f t="shared" si="1459"/>
        <v>0</v>
      </c>
      <c r="H795" s="63">
        <f t="shared" si="1459"/>
        <v>0</v>
      </c>
      <c r="I795" s="63">
        <f t="shared" si="1459"/>
        <v>0</v>
      </c>
      <c r="J795" s="63">
        <f t="shared" si="1459"/>
        <v>0</v>
      </c>
      <c r="K795" s="63">
        <f t="shared" si="1459"/>
        <v>0</v>
      </c>
      <c r="L795" s="63">
        <f t="shared" si="1459"/>
        <v>0</v>
      </c>
      <c r="M795" s="63">
        <f t="shared" si="1459"/>
        <v>0</v>
      </c>
      <c r="N795" s="63">
        <f t="shared" si="1459"/>
        <v>0</v>
      </c>
      <c r="O795" s="63">
        <f t="shared" si="1459"/>
        <v>0</v>
      </c>
      <c r="P795" s="63">
        <f t="shared" si="1460"/>
        <v>0</v>
      </c>
      <c r="Q795" s="63">
        <f t="shared" si="1460"/>
        <v>0</v>
      </c>
      <c r="R795" s="63">
        <f t="shared" si="1460"/>
        <v>0</v>
      </c>
      <c r="S795" s="63">
        <f t="shared" si="1460"/>
        <v>0</v>
      </c>
      <c r="T795" s="63">
        <f t="shared" si="1460"/>
        <v>0</v>
      </c>
      <c r="U795" s="63">
        <f t="shared" si="1460"/>
        <v>0</v>
      </c>
      <c r="V795" s="63">
        <f t="shared" si="1460"/>
        <v>0</v>
      </c>
      <c r="W795" s="63">
        <f t="shared" si="1460"/>
        <v>0</v>
      </c>
      <c r="X795" s="63">
        <f t="shared" si="1460"/>
        <v>0</v>
      </c>
      <c r="AA795" s="3">
        <f t="shared" si="1461"/>
        <v>0</v>
      </c>
    </row>
    <row r="796" spans="1:27" x14ac:dyDescent="0.25">
      <c r="A796" s="8">
        <f t="shared" si="1463"/>
        <v>637</v>
      </c>
      <c r="B796" s="3" t="str">
        <f t="shared" si="1462"/>
        <v xml:space="preserve">    na</v>
      </c>
      <c r="C796" s="34" t="s">
        <v>574</v>
      </c>
      <c r="E796" s="69">
        <f>'Class Expense - Elec'!$O$150+'Class Expense - PRP'!$O$150</f>
        <v>0</v>
      </c>
      <c r="F796" s="69">
        <f t="shared" si="1459"/>
        <v>0</v>
      </c>
      <c r="G796" s="69">
        <f t="shared" si="1459"/>
        <v>0</v>
      </c>
      <c r="H796" s="69">
        <f t="shared" si="1459"/>
        <v>0</v>
      </c>
      <c r="I796" s="69">
        <f t="shared" si="1459"/>
        <v>0</v>
      </c>
      <c r="J796" s="69">
        <f t="shared" si="1459"/>
        <v>0</v>
      </c>
      <c r="K796" s="69">
        <f t="shared" si="1459"/>
        <v>0</v>
      </c>
      <c r="L796" s="69">
        <f t="shared" si="1459"/>
        <v>0</v>
      </c>
      <c r="M796" s="69">
        <f t="shared" si="1459"/>
        <v>0</v>
      </c>
      <c r="N796" s="69">
        <f t="shared" si="1459"/>
        <v>0</v>
      </c>
      <c r="O796" s="69">
        <f t="shared" si="1459"/>
        <v>0</v>
      </c>
      <c r="P796" s="69">
        <f t="shared" si="1460"/>
        <v>0</v>
      </c>
      <c r="Q796" s="69">
        <f t="shared" si="1460"/>
        <v>0</v>
      </c>
      <c r="R796" s="69">
        <f t="shared" si="1460"/>
        <v>0</v>
      </c>
      <c r="S796" s="69">
        <f t="shared" si="1460"/>
        <v>0</v>
      </c>
      <c r="T796" s="69">
        <f t="shared" si="1460"/>
        <v>0</v>
      </c>
      <c r="U796" s="69">
        <f t="shared" si="1460"/>
        <v>0</v>
      </c>
      <c r="V796" s="69">
        <f t="shared" si="1460"/>
        <v>0</v>
      </c>
      <c r="W796" s="69">
        <f t="shared" si="1460"/>
        <v>0</v>
      </c>
      <c r="X796" s="69">
        <f t="shared" si="1460"/>
        <v>0</v>
      </c>
      <c r="AA796" s="3">
        <f t="shared" si="1461"/>
        <v>0</v>
      </c>
    </row>
    <row r="797" spans="1:27" x14ac:dyDescent="0.25">
      <c r="A797" s="8">
        <f t="shared" si="1463"/>
        <v>638</v>
      </c>
      <c r="E797" s="63">
        <f>SUM(E788:E796)</f>
        <v>7954763.339999998</v>
      </c>
      <c r="F797" s="63">
        <f t="shared" ref="F797" si="1464">SUM(F788:F796)</f>
        <v>2183888.0922796493</v>
      </c>
      <c r="G797" s="63">
        <f t="shared" ref="G797" si="1465">SUM(G788:G796)</f>
        <v>1040474.1156566159</v>
      </c>
      <c r="H797" s="63">
        <f t="shared" ref="H797" si="1466">SUM(H788:H796)</f>
        <v>1253401.0748572187</v>
      </c>
      <c r="I797" s="63">
        <f t="shared" ref="I797" si="1467">SUM(I788:I796)</f>
        <v>381689.03415640508</v>
      </c>
      <c r="J797" s="63">
        <f t="shared" ref="J797" si="1468">SUM(J788:J796)</f>
        <v>674763.8373615552</v>
      </c>
      <c r="K797" s="63">
        <f t="shared" ref="K797" si="1469">SUM(K788:K796)</f>
        <v>1762794.3405797982</v>
      </c>
      <c r="L797" s="63">
        <f t="shared" ref="L797" si="1470">SUM(L788:L796)</f>
        <v>138875.63433857437</v>
      </c>
      <c r="M797" s="63">
        <f t="shared" ref="M797" si="1471">SUM(M788:M796)</f>
        <v>490888.99565929506</v>
      </c>
      <c r="N797" s="63">
        <f t="shared" ref="N797" si="1472">SUM(N788:N796)</f>
        <v>30.800973744847433</v>
      </c>
      <c r="O797" s="63">
        <f t="shared" ref="O797" si="1473">SUM(O788:O796)</f>
        <v>150.29077034617575</v>
      </c>
      <c r="P797" s="63">
        <f t="shared" ref="P797" si="1474">SUM(P788:P796)</f>
        <v>27807.123366794433</v>
      </c>
      <c r="Q797" s="63">
        <f t="shared" ref="Q797" si="1475">SUM(Q788:Q796)</f>
        <v>0</v>
      </c>
      <c r="R797" s="63">
        <f t="shared" ref="R797" si="1476">SUM(R788:R796)</f>
        <v>0</v>
      </c>
      <c r="S797" s="63">
        <f t="shared" ref="S797" si="1477">SUM(S788:S796)</f>
        <v>0</v>
      </c>
      <c r="T797" s="63">
        <f t="shared" ref="T797" si="1478">SUM(T788:T796)</f>
        <v>0</v>
      </c>
      <c r="U797" s="63">
        <f t="shared" ref="U797" si="1479">SUM(U788:U796)</f>
        <v>0</v>
      </c>
      <c r="V797" s="63">
        <f t="shared" ref="V797" si="1480">SUM(V788:V796)</f>
        <v>0</v>
      </c>
      <c r="W797" s="63">
        <f t="shared" ref="W797" si="1481">SUM(W788:W796)</f>
        <v>0</v>
      </c>
      <c r="X797" s="63">
        <f t="shared" ref="X797" si="1482">SUM(X788:X796)</f>
        <v>0</v>
      </c>
      <c r="AA797" s="3">
        <f t="shared" si="1461"/>
        <v>0</v>
      </c>
    </row>
    <row r="799" spans="1:27" s="66" customFormat="1" x14ac:dyDescent="0.25">
      <c r="A799" s="71">
        <f>+A797+1</f>
        <v>639</v>
      </c>
      <c r="B799" s="67" t="s">
        <v>499</v>
      </c>
      <c r="E799" s="70">
        <f>E797+E785+E773+E761</f>
        <v>16760798.657689475</v>
      </c>
      <c r="F799" s="70">
        <f t="shared" ref="F799:X799" si="1483">F797+F785+F773+F761</f>
        <v>4601483.0411818111</v>
      </c>
      <c r="G799" s="70">
        <f t="shared" si="1483"/>
        <v>2192293.6504429127</v>
      </c>
      <c r="H799" s="70">
        <f t="shared" si="1483"/>
        <v>2640933.7594465031</v>
      </c>
      <c r="I799" s="70">
        <f t="shared" si="1483"/>
        <v>804224.18341152905</v>
      </c>
      <c r="J799" s="70">
        <f t="shared" si="1483"/>
        <v>1421736.9312091889</v>
      </c>
      <c r="K799" s="70">
        <f t="shared" si="1483"/>
        <v>3714232.5616154019</v>
      </c>
      <c r="L799" s="70">
        <f t="shared" si="1483"/>
        <v>292612.92210960388</v>
      </c>
      <c r="M799" s="70">
        <f t="shared" si="1483"/>
        <v>1034310.0439139965</v>
      </c>
      <c r="N799" s="70">
        <f t="shared" si="1483"/>
        <v>64.898086509028403</v>
      </c>
      <c r="O799" s="70">
        <f t="shared" si="1483"/>
        <v>316.6647748292786</v>
      </c>
      <c r="P799" s="70">
        <f t="shared" si="1483"/>
        <v>58590.00149718771</v>
      </c>
      <c r="Q799" s="70">
        <f t="shared" si="1483"/>
        <v>0</v>
      </c>
      <c r="R799" s="70">
        <f t="shared" si="1483"/>
        <v>0</v>
      </c>
      <c r="S799" s="70">
        <f t="shared" si="1483"/>
        <v>0</v>
      </c>
      <c r="T799" s="70">
        <f t="shared" si="1483"/>
        <v>0</v>
      </c>
      <c r="U799" s="70">
        <f t="shared" si="1483"/>
        <v>0</v>
      </c>
      <c r="V799" s="70">
        <f t="shared" si="1483"/>
        <v>0</v>
      </c>
      <c r="W799" s="70">
        <f t="shared" si="1483"/>
        <v>0</v>
      </c>
      <c r="X799" s="70">
        <f t="shared" si="1483"/>
        <v>0</v>
      </c>
    </row>
    <row r="802" spans="1:27" x14ac:dyDescent="0.25">
      <c r="A802" s="66"/>
      <c r="B802" s="67" t="s">
        <v>500</v>
      </c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</row>
    <row r="803" spans="1:27" x14ac:dyDescent="0.25">
      <c r="B803" s="3" t="s">
        <v>501</v>
      </c>
    </row>
    <row r="804" spans="1:27" x14ac:dyDescent="0.25">
      <c r="A804" s="8">
        <f>+A799+1</f>
        <v>640</v>
      </c>
      <c r="B804" s="3" t="str">
        <f>B788</f>
        <v xml:space="preserve">    Consumer</v>
      </c>
      <c r="C804" s="34" t="s">
        <v>574</v>
      </c>
      <c r="E804" s="63">
        <f>'Class Expense - Elec'!$G$153+'Class Expense - PRP'!$G$153</f>
        <v>9447701.7882491872</v>
      </c>
      <c r="F804" s="63">
        <f t="shared" ref="F804:O812" si="1484">IFERROR($E804*VLOOKUP($C804,ALLOCATORS,F$1,FALSE),0)</f>
        <v>2593757.0425277483</v>
      </c>
      <c r="G804" s="63">
        <f t="shared" si="1484"/>
        <v>1235748.7888654151</v>
      </c>
      <c r="H804" s="63">
        <f t="shared" si="1484"/>
        <v>1488637.5709980584</v>
      </c>
      <c r="I804" s="63">
        <f t="shared" si="1484"/>
        <v>453323.87859002908</v>
      </c>
      <c r="J804" s="63">
        <f t="shared" si="1484"/>
        <v>801402.53586559254</v>
      </c>
      <c r="K804" s="63">
        <f t="shared" si="1484"/>
        <v>2093633.0261474892</v>
      </c>
      <c r="L804" s="63">
        <f t="shared" si="1484"/>
        <v>164939.61200419438</v>
      </c>
      <c r="M804" s="63">
        <f t="shared" si="1484"/>
        <v>583018.33051417593</v>
      </c>
      <c r="N804" s="63">
        <f t="shared" si="1484"/>
        <v>36.581655832015166</v>
      </c>
      <c r="O804" s="63">
        <f t="shared" si="1484"/>
        <v>178.49712418432716</v>
      </c>
      <c r="P804" s="63">
        <f t="shared" ref="P804:X812" si="1485">IFERROR($E804*VLOOKUP($C804,ALLOCATORS,P$1,FALSE),0)</f>
        <v>33025.923956466766</v>
      </c>
      <c r="Q804" s="63">
        <f t="shared" si="1485"/>
        <v>0</v>
      </c>
      <c r="R804" s="63">
        <f t="shared" si="1485"/>
        <v>0</v>
      </c>
      <c r="S804" s="63">
        <f t="shared" si="1485"/>
        <v>0</v>
      </c>
      <c r="T804" s="63">
        <f t="shared" si="1485"/>
        <v>0</v>
      </c>
      <c r="U804" s="63">
        <f t="shared" si="1485"/>
        <v>0</v>
      </c>
      <c r="V804" s="63">
        <f t="shared" si="1485"/>
        <v>0</v>
      </c>
      <c r="W804" s="63">
        <f t="shared" si="1485"/>
        <v>0</v>
      </c>
      <c r="X804" s="63">
        <f t="shared" si="1485"/>
        <v>0</v>
      </c>
      <c r="AA804" s="3">
        <f t="shared" ref="AA804:AA813" si="1486">IF(ROUND(SUM(F804:X804)-E804,0)=0,0,1)</f>
        <v>0</v>
      </c>
    </row>
    <row r="805" spans="1:27" x14ac:dyDescent="0.25">
      <c r="A805" s="8">
        <f>+A804+1</f>
        <v>641</v>
      </c>
      <c r="B805" s="3" t="str">
        <f t="shared" ref="B805:B812" si="1487">B789</f>
        <v xml:space="preserve">    Demand</v>
      </c>
      <c r="C805" s="34" t="s">
        <v>574</v>
      </c>
      <c r="E805" s="63">
        <f>'Class Expense - Elec'!$H$153+'Class Expense - PRP'!$H$153</f>
        <v>46828634.431962892</v>
      </c>
      <c r="F805" s="63">
        <f t="shared" si="1484"/>
        <v>12856258.915891338</v>
      </c>
      <c r="G805" s="63">
        <f t="shared" si="1484"/>
        <v>6125132.8185966574</v>
      </c>
      <c r="H805" s="63">
        <f t="shared" si="1484"/>
        <v>7378605.5250662006</v>
      </c>
      <c r="I805" s="63">
        <f t="shared" si="1484"/>
        <v>2246952.6098056482</v>
      </c>
      <c r="J805" s="63">
        <f t="shared" si="1484"/>
        <v>3972245.0206435355</v>
      </c>
      <c r="K805" s="63">
        <f t="shared" si="1484"/>
        <v>10377335.971599687</v>
      </c>
      <c r="L805" s="63">
        <f t="shared" si="1484"/>
        <v>817542.39994122228</v>
      </c>
      <c r="M805" s="63">
        <f t="shared" si="1484"/>
        <v>2889798.2682665898</v>
      </c>
      <c r="N805" s="63">
        <f t="shared" si="1484"/>
        <v>181.3212383570355</v>
      </c>
      <c r="O805" s="63">
        <f t="shared" si="1484"/>
        <v>884.74178831310849</v>
      </c>
      <c r="P805" s="63">
        <f t="shared" si="1485"/>
        <v>163696.8391253372</v>
      </c>
      <c r="Q805" s="63">
        <f t="shared" si="1485"/>
        <v>0</v>
      </c>
      <c r="R805" s="63">
        <f t="shared" si="1485"/>
        <v>0</v>
      </c>
      <c r="S805" s="63">
        <f t="shared" si="1485"/>
        <v>0</v>
      </c>
      <c r="T805" s="63">
        <f t="shared" si="1485"/>
        <v>0</v>
      </c>
      <c r="U805" s="63">
        <f t="shared" si="1485"/>
        <v>0</v>
      </c>
      <c r="V805" s="63">
        <f t="shared" si="1485"/>
        <v>0</v>
      </c>
      <c r="W805" s="63">
        <f t="shared" si="1485"/>
        <v>0</v>
      </c>
      <c r="X805" s="63">
        <f t="shared" si="1485"/>
        <v>0</v>
      </c>
      <c r="AA805" s="3">
        <f t="shared" si="1486"/>
        <v>0</v>
      </c>
    </row>
    <row r="806" spans="1:27" x14ac:dyDescent="0.25">
      <c r="A806" s="8">
        <f t="shared" ref="A806:A813" si="1488">+A805+1</f>
        <v>642</v>
      </c>
      <c r="B806" s="3" t="str">
        <f t="shared" si="1487"/>
        <v xml:space="preserve">    Energy</v>
      </c>
      <c r="C806" s="34" t="s">
        <v>574</v>
      </c>
      <c r="E806" s="63">
        <f>'Class Expense - Elec'!$I$153+'Class Expense - PRP'!$I$153</f>
        <v>0</v>
      </c>
      <c r="F806" s="63">
        <f t="shared" si="1484"/>
        <v>0</v>
      </c>
      <c r="G806" s="63">
        <f t="shared" si="1484"/>
        <v>0</v>
      </c>
      <c r="H806" s="63">
        <f t="shared" si="1484"/>
        <v>0</v>
      </c>
      <c r="I806" s="63">
        <f t="shared" si="1484"/>
        <v>0</v>
      </c>
      <c r="J806" s="63">
        <f t="shared" si="1484"/>
        <v>0</v>
      </c>
      <c r="K806" s="63">
        <f t="shared" si="1484"/>
        <v>0</v>
      </c>
      <c r="L806" s="63">
        <f t="shared" si="1484"/>
        <v>0</v>
      </c>
      <c r="M806" s="63">
        <f t="shared" si="1484"/>
        <v>0</v>
      </c>
      <c r="N806" s="63">
        <f t="shared" si="1484"/>
        <v>0</v>
      </c>
      <c r="O806" s="63">
        <f t="shared" si="1484"/>
        <v>0</v>
      </c>
      <c r="P806" s="63">
        <f t="shared" si="1485"/>
        <v>0</v>
      </c>
      <c r="Q806" s="63">
        <f t="shared" si="1485"/>
        <v>0</v>
      </c>
      <c r="R806" s="63">
        <f t="shared" si="1485"/>
        <v>0</v>
      </c>
      <c r="S806" s="63">
        <f t="shared" si="1485"/>
        <v>0</v>
      </c>
      <c r="T806" s="63">
        <f t="shared" si="1485"/>
        <v>0</v>
      </c>
      <c r="U806" s="63">
        <f t="shared" si="1485"/>
        <v>0</v>
      </c>
      <c r="V806" s="63">
        <f t="shared" si="1485"/>
        <v>0</v>
      </c>
      <c r="W806" s="63">
        <f t="shared" si="1485"/>
        <v>0</v>
      </c>
      <c r="X806" s="63">
        <f t="shared" si="1485"/>
        <v>0</v>
      </c>
      <c r="AA806" s="3">
        <f t="shared" si="1486"/>
        <v>0</v>
      </c>
    </row>
    <row r="807" spans="1:27" x14ac:dyDescent="0.25">
      <c r="A807" s="8">
        <f t="shared" si="1488"/>
        <v>643</v>
      </c>
      <c r="B807" s="3" t="str">
        <f t="shared" si="1487"/>
        <v xml:space="preserve">    Revenue</v>
      </c>
      <c r="C807" s="34" t="s">
        <v>574</v>
      </c>
      <c r="E807" s="63">
        <f>'Class Expense - Elec'!$J$153+'Class Expense - PRP'!$J$153</f>
        <v>0</v>
      </c>
      <c r="F807" s="63">
        <f t="shared" si="1484"/>
        <v>0</v>
      </c>
      <c r="G807" s="63">
        <f t="shared" si="1484"/>
        <v>0</v>
      </c>
      <c r="H807" s="63">
        <f t="shared" si="1484"/>
        <v>0</v>
      </c>
      <c r="I807" s="63">
        <f t="shared" si="1484"/>
        <v>0</v>
      </c>
      <c r="J807" s="63">
        <f t="shared" si="1484"/>
        <v>0</v>
      </c>
      <c r="K807" s="63">
        <f t="shared" si="1484"/>
        <v>0</v>
      </c>
      <c r="L807" s="63">
        <f t="shared" si="1484"/>
        <v>0</v>
      </c>
      <c r="M807" s="63">
        <f t="shared" si="1484"/>
        <v>0</v>
      </c>
      <c r="N807" s="63">
        <f t="shared" si="1484"/>
        <v>0</v>
      </c>
      <c r="O807" s="63">
        <f t="shared" si="1484"/>
        <v>0</v>
      </c>
      <c r="P807" s="63">
        <f t="shared" si="1485"/>
        <v>0</v>
      </c>
      <c r="Q807" s="63">
        <f t="shared" si="1485"/>
        <v>0</v>
      </c>
      <c r="R807" s="63">
        <f t="shared" si="1485"/>
        <v>0</v>
      </c>
      <c r="S807" s="63">
        <f t="shared" si="1485"/>
        <v>0</v>
      </c>
      <c r="T807" s="63">
        <f t="shared" si="1485"/>
        <v>0</v>
      </c>
      <c r="U807" s="63">
        <f t="shared" si="1485"/>
        <v>0</v>
      </c>
      <c r="V807" s="63">
        <f t="shared" si="1485"/>
        <v>0</v>
      </c>
      <c r="W807" s="63">
        <f t="shared" si="1485"/>
        <v>0</v>
      </c>
      <c r="X807" s="63">
        <f t="shared" si="1485"/>
        <v>0</v>
      </c>
      <c r="AA807" s="3">
        <f t="shared" si="1486"/>
        <v>0</v>
      </c>
    </row>
    <row r="808" spans="1:27" x14ac:dyDescent="0.25">
      <c r="A808" s="8">
        <f t="shared" si="1488"/>
        <v>644</v>
      </c>
      <c r="B808" s="3" t="str">
        <f t="shared" si="1487"/>
        <v xml:space="preserve">    Lights</v>
      </c>
      <c r="C808" s="34" t="s">
        <v>574</v>
      </c>
      <c r="E808" s="63">
        <f>'Class Expense - Elec'!$K$153+'Class Expense - PRP'!$K$153</f>
        <v>503669.27978791262</v>
      </c>
      <c r="F808" s="63">
        <f t="shared" si="1484"/>
        <v>138276.5640612873</v>
      </c>
      <c r="G808" s="63">
        <f t="shared" si="1484"/>
        <v>65879.376427901778</v>
      </c>
      <c r="H808" s="63">
        <f t="shared" si="1484"/>
        <v>79361.206572203446</v>
      </c>
      <c r="I808" s="63">
        <f t="shared" si="1484"/>
        <v>24167.286029718714</v>
      </c>
      <c r="J808" s="63">
        <f t="shared" si="1484"/>
        <v>42723.81232033269</v>
      </c>
      <c r="K808" s="63">
        <f t="shared" si="1484"/>
        <v>111614.30176928877</v>
      </c>
      <c r="L808" s="63">
        <f t="shared" si="1484"/>
        <v>8793.1454070636464</v>
      </c>
      <c r="M808" s="63">
        <f t="shared" si="1484"/>
        <v>31081.466076592162</v>
      </c>
      <c r="N808" s="63">
        <f t="shared" si="1484"/>
        <v>1.9502156883568222</v>
      </c>
      <c r="O808" s="63">
        <f t="shared" si="1484"/>
        <v>9.5159140283146311</v>
      </c>
      <c r="P808" s="63">
        <f t="shared" si="1485"/>
        <v>1760.6549938073947</v>
      </c>
      <c r="Q808" s="63">
        <f t="shared" si="1485"/>
        <v>0</v>
      </c>
      <c r="R808" s="63">
        <f t="shared" si="1485"/>
        <v>0</v>
      </c>
      <c r="S808" s="63">
        <f t="shared" si="1485"/>
        <v>0</v>
      </c>
      <c r="T808" s="63">
        <f t="shared" si="1485"/>
        <v>0</v>
      </c>
      <c r="U808" s="63">
        <f t="shared" si="1485"/>
        <v>0</v>
      </c>
      <c r="V808" s="63">
        <f t="shared" si="1485"/>
        <v>0</v>
      </c>
      <c r="W808" s="63">
        <f t="shared" si="1485"/>
        <v>0</v>
      </c>
      <c r="X808" s="63">
        <f t="shared" si="1485"/>
        <v>0</v>
      </c>
      <c r="AA808" s="3">
        <f t="shared" si="1486"/>
        <v>0</v>
      </c>
    </row>
    <row r="809" spans="1:27" x14ac:dyDescent="0.25">
      <c r="A809" s="8">
        <f t="shared" si="1488"/>
        <v>645</v>
      </c>
      <c r="B809" s="3" t="str">
        <f t="shared" si="1487"/>
        <v xml:space="preserve">    na</v>
      </c>
      <c r="C809" s="34" t="s">
        <v>574</v>
      </c>
      <c r="E809" s="63">
        <f>'Class Expense - Elec'!$L$153+'Class Expense - PRP'!$L$153</f>
        <v>0</v>
      </c>
      <c r="F809" s="63">
        <f t="shared" si="1484"/>
        <v>0</v>
      </c>
      <c r="G809" s="63">
        <f t="shared" si="1484"/>
        <v>0</v>
      </c>
      <c r="H809" s="63">
        <f t="shared" si="1484"/>
        <v>0</v>
      </c>
      <c r="I809" s="63">
        <f t="shared" si="1484"/>
        <v>0</v>
      </c>
      <c r="J809" s="63">
        <f t="shared" si="1484"/>
        <v>0</v>
      </c>
      <c r="K809" s="63">
        <f t="shared" si="1484"/>
        <v>0</v>
      </c>
      <c r="L809" s="63">
        <f t="shared" si="1484"/>
        <v>0</v>
      </c>
      <c r="M809" s="63">
        <f t="shared" si="1484"/>
        <v>0</v>
      </c>
      <c r="N809" s="63">
        <f t="shared" si="1484"/>
        <v>0</v>
      </c>
      <c r="O809" s="63">
        <f t="shared" si="1484"/>
        <v>0</v>
      </c>
      <c r="P809" s="63">
        <f t="shared" si="1485"/>
        <v>0</v>
      </c>
      <c r="Q809" s="63">
        <f t="shared" si="1485"/>
        <v>0</v>
      </c>
      <c r="R809" s="63">
        <f t="shared" si="1485"/>
        <v>0</v>
      </c>
      <c r="S809" s="63">
        <f t="shared" si="1485"/>
        <v>0</v>
      </c>
      <c r="T809" s="63">
        <f t="shared" si="1485"/>
        <v>0</v>
      </c>
      <c r="U809" s="63">
        <f t="shared" si="1485"/>
        <v>0</v>
      </c>
      <c r="V809" s="63">
        <f t="shared" si="1485"/>
        <v>0</v>
      </c>
      <c r="W809" s="63">
        <f t="shared" si="1485"/>
        <v>0</v>
      </c>
      <c r="X809" s="63">
        <f t="shared" si="1485"/>
        <v>0</v>
      </c>
      <c r="AA809" s="3">
        <f t="shared" si="1486"/>
        <v>0</v>
      </c>
    </row>
    <row r="810" spans="1:27" x14ac:dyDescent="0.25">
      <c r="A810" s="8">
        <f t="shared" si="1488"/>
        <v>646</v>
      </c>
      <c r="B810" s="3" t="str">
        <f t="shared" si="1487"/>
        <v xml:space="preserve">    na</v>
      </c>
      <c r="C810" s="34" t="s">
        <v>574</v>
      </c>
      <c r="E810" s="63">
        <f>'Class Expense - Elec'!$M$153+'Class Expense - PRP'!$M$153</f>
        <v>0</v>
      </c>
      <c r="F810" s="63">
        <f t="shared" si="1484"/>
        <v>0</v>
      </c>
      <c r="G810" s="63">
        <f t="shared" si="1484"/>
        <v>0</v>
      </c>
      <c r="H810" s="63">
        <f t="shared" si="1484"/>
        <v>0</v>
      </c>
      <c r="I810" s="63">
        <f t="shared" si="1484"/>
        <v>0</v>
      </c>
      <c r="J810" s="63">
        <f t="shared" si="1484"/>
        <v>0</v>
      </c>
      <c r="K810" s="63">
        <f t="shared" si="1484"/>
        <v>0</v>
      </c>
      <c r="L810" s="63">
        <f t="shared" si="1484"/>
        <v>0</v>
      </c>
      <c r="M810" s="63">
        <f t="shared" si="1484"/>
        <v>0</v>
      </c>
      <c r="N810" s="63">
        <f t="shared" si="1484"/>
        <v>0</v>
      </c>
      <c r="O810" s="63">
        <f t="shared" si="1484"/>
        <v>0</v>
      </c>
      <c r="P810" s="63">
        <f t="shared" si="1485"/>
        <v>0</v>
      </c>
      <c r="Q810" s="63">
        <f t="shared" si="1485"/>
        <v>0</v>
      </c>
      <c r="R810" s="63">
        <f t="shared" si="1485"/>
        <v>0</v>
      </c>
      <c r="S810" s="63">
        <f t="shared" si="1485"/>
        <v>0</v>
      </c>
      <c r="T810" s="63">
        <f t="shared" si="1485"/>
        <v>0</v>
      </c>
      <c r="U810" s="63">
        <f t="shared" si="1485"/>
        <v>0</v>
      </c>
      <c r="V810" s="63">
        <f t="shared" si="1485"/>
        <v>0</v>
      </c>
      <c r="W810" s="63">
        <f t="shared" si="1485"/>
        <v>0</v>
      </c>
      <c r="X810" s="63">
        <f t="shared" si="1485"/>
        <v>0</v>
      </c>
      <c r="AA810" s="3">
        <f t="shared" si="1486"/>
        <v>0</v>
      </c>
    </row>
    <row r="811" spans="1:27" x14ac:dyDescent="0.25">
      <c r="A811" s="8">
        <f t="shared" si="1488"/>
        <v>647</v>
      </c>
      <c r="B811" s="3" t="str">
        <f t="shared" si="1487"/>
        <v xml:space="preserve">    na</v>
      </c>
      <c r="C811" s="34" t="s">
        <v>574</v>
      </c>
      <c r="E811" s="63">
        <f>'Class Expense - Elec'!$N$153+'Class Expense - PRP'!$N$153</f>
        <v>0</v>
      </c>
      <c r="F811" s="63">
        <f t="shared" si="1484"/>
        <v>0</v>
      </c>
      <c r="G811" s="63">
        <f t="shared" si="1484"/>
        <v>0</v>
      </c>
      <c r="H811" s="63">
        <f t="shared" si="1484"/>
        <v>0</v>
      </c>
      <c r="I811" s="63">
        <f t="shared" si="1484"/>
        <v>0</v>
      </c>
      <c r="J811" s="63">
        <f t="shared" si="1484"/>
        <v>0</v>
      </c>
      <c r="K811" s="63">
        <f t="shared" si="1484"/>
        <v>0</v>
      </c>
      <c r="L811" s="63">
        <f t="shared" si="1484"/>
        <v>0</v>
      </c>
      <c r="M811" s="63">
        <f t="shared" si="1484"/>
        <v>0</v>
      </c>
      <c r="N811" s="63">
        <f t="shared" si="1484"/>
        <v>0</v>
      </c>
      <c r="O811" s="63">
        <f t="shared" si="1484"/>
        <v>0</v>
      </c>
      <c r="P811" s="63">
        <f t="shared" si="1485"/>
        <v>0</v>
      </c>
      <c r="Q811" s="63">
        <f t="shared" si="1485"/>
        <v>0</v>
      </c>
      <c r="R811" s="63">
        <f t="shared" si="1485"/>
        <v>0</v>
      </c>
      <c r="S811" s="63">
        <f t="shared" si="1485"/>
        <v>0</v>
      </c>
      <c r="T811" s="63">
        <f t="shared" si="1485"/>
        <v>0</v>
      </c>
      <c r="U811" s="63">
        <f t="shared" si="1485"/>
        <v>0</v>
      </c>
      <c r="V811" s="63">
        <f t="shared" si="1485"/>
        <v>0</v>
      </c>
      <c r="W811" s="63">
        <f t="shared" si="1485"/>
        <v>0</v>
      </c>
      <c r="X811" s="63">
        <f t="shared" si="1485"/>
        <v>0</v>
      </c>
      <c r="AA811" s="3">
        <f t="shared" si="1486"/>
        <v>0</v>
      </c>
    </row>
    <row r="812" spans="1:27" x14ac:dyDescent="0.25">
      <c r="A812" s="8">
        <f t="shared" si="1488"/>
        <v>648</v>
      </c>
      <c r="B812" s="3" t="str">
        <f t="shared" si="1487"/>
        <v xml:space="preserve">    na</v>
      </c>
      <c r="C812" s="34" t="s">
        <v>574</v>
      </c>
      <c r="E812" s="69">
        <f>'Class Expense - Elec'!$O$153+'Class Expense - PRP'!$O$153</f>
        <v>0</v>
      </c>
      <c r="F812" s="69">
        <f t="shared" si="1484"/>
        <v>0</v>
      </c>
      <c r="G812" s="69">
        <f t="shared" si="1484"/>
        <v>0</v>
      </c>
      <c r="H812" s="69">
        <f t="shared" si="1484"/>
        <v>0</v>
      </c>
      <c r="I812" s="69">
        <f t="shared" si="1484"/>
        <v>0</v>
      </c>
      <c r="J812" s="69">
        <f t="shared" si="1484"/>
        <v>0</v>
      </c>
      <c r="K812" s="69">
        <f t="shared" si="1484"/>
        <v>0</v>
      </c>
      <c r="L812" s="69">
        <f t="shared" si="1484"/>
        <v>0</v>
      </c>
      <c r="M812" s="69">
        <f t="shared" si="1484"/>
        <v>0</v>
      </c>
      <c r="N812" s="69">
        <f t="shared" si="1484"/>
        <v>0</v>
      </c>
      <c r="O812" s="69">
        <f t="shared" si="1484"/>
        <v>0</v>
      </c>
      <c r="P812" s="69">
        <f t="shared" si="1485"/>
        <v>0</v>
      </c>
      <c r="Q812" s="69">
        <f t="shared" si="1485"/>
        <v>0</v>
      </c>
      <c r="R812" s="69">
        <f t="shared" si="1485"/>
        <v>0</v>
      </c>
      <c r="S812" s="69">
        <f t="shared" si="1485"/>
        <v>0</v>
      </c>
      <c r="T812" s="69">
        <f t="shared" si="1485"/>
        <v>0</v>
      </c>
      <c r="U812" s="69">
        <f t="shared" si="1485"/>
        <v>0</v>
      </c>
      <c r="V812" s="69">
        <f t="shared" si="1485"/>
        <v>0</v>
      </c>
      <c r="W812" s="69">
        <f t="shared" si="1485"/>
        <v>0</v>
      </c>
      <c r="X812" s="69">
        <f t="shared" si="1485"/>
        <v>0</v>
      </c>
      <c r="AA812" s="3">
        <f t="shared" si="1486"/>
        <v>0</v>
      </c>
    </row>
    <row r="813" spans="1:27" s="66" customFormat="1" x14ac:dyDescent="0.25">
      <c r="A813" s="71">
        <f t="shared" si="1488"/>
        <v>649</v>
      </c>
      <c r="B813" s="67" t="s">
        <v>502</v>
      </c>
      <c r="C813" s="67"/>
      <c r="D813" s="67"/>
      <c r="E813" s="70">
        <f>SUM(E804:E812)</f>
        <v>56780005.499999993</v>
      </c>
      <c r="F813" s="70">
        <f t="shared" ref="F813" si="1489">SUM(F804:F812)</f>
        <v>15588292.522480374</v>
      </c>
      <c r="G813" s="70">
        <f t="shared" ref="G813" si="1490">SUM(G804:G812)</f>
        <v>7426760.9838899747</v>
      </c>
      <c r="H813" s="70">
        <f t="shared" ref="H813" si="1491">SUM(H804:H812)</f>
        <v>8946604.3026364613</v>
      </c>
      <c r="I813" s="70">
        <f t="shared" ref="I813" si="1492">SUM(I804:I812)</f>
        <v>2724443.7744253962</v>
      </c>
      <c r="J813" s="70">
        <f t="shared" ref="J813" si="1493">SUM(J804:J812)</f>
        <v>4816371.3688294608</v>
      </c>
      <c r="K813" s="70">
        <f t="shared" ref="K813" si="1494">SUM(K804:K812)</f>
        <v>12582583.299516464</v>
      </c>
      <c r="L813" s="70">
        <f t="shared" ref="L813" si="1495">SUM(L804:L812)</f>
        <v>991275.15735248034</v>
      </c>
      <c r="M813" s="70">
        <f t="shared" ref="M813" si="1496">SUM(M804:M812)</f>
        <v>3503898.0648573576</v>
      </c>
      <c r="N813" s="70">
        <f t="shared" ref="N813" si="1497">SUM(N804:N812)</f>
        <v>219.85310987740749</v>
      </c>
      <c r="O813" s="70">
        <f t="shared" ref="O813" si="1498">SUM(O804:O812)</f>
        <v>1072.7548265257503</v>
      </c>
      <c r="P813" s="70">
        <f t="shared" ref="P813" si="1499">SUM(P804:P812)</f>
        <v>198483.41807561138</v>
      </c>
      <c r="Q813" s="70">
        <f t="shared" ref="Q813" si="1500">SUM(Q804:Q812)</f>
        <v>0</v>
      </c>
      <c r="R813" s="70">
        <f t="shared" ref="R813" si="1501">SUM(R804:R812)</f>
        <v>0</v>
      </c>
      <c r="S813" s="70">
        <f t="shared" ref="S813" si="1502">SUM(S804:S812)</f>
        <v>0</v>
      </c>
      <c r="T813" s="70">
        <f t="shared" ref="T813" si="1503">SUM(T804:T812)</f>
        <v>0</v>
      </c>
      <c r="U813" s="70">
        <f t="shared" ref="U813" si="1504">SUM(U804:U812)</f>
        <v>0</v>
      </c>
      <c r="V813" s="70">
        <f t="shared" ref="V813" si="1505">SUM(V804:V812)</f>
        <v>0</v>
      </c>
      <c r="W813" s="70">
        <f t="shared" ref="W813" si="1506">SUM(W804:W812)</f>
        <v>0</v>
      </c>
      <c r="X813" s="70">
        <f t="shared" ref="X813" si="1507">SUM(X804:X812)</f>
        <v>0</v>
      </c>
      <c r="AA813" s="66">
        <f t="shared" si="1486"/>
        <v>0</v>
      </c>
    </row>
    <row r="816" spans="1:27" s="66" customFormat="1" x14ac:dyDescent="0.25">
      <c r="A816" s="71">
        <f>+A813+1</f>
        <v>650</v>
      </c>
      <c r="B816" s="67" t="s">
        <v>513</v>
      </c>
      <c r="E816" s="70">
        <f>E813+E799+E747+E683+E511+E447+E383+E319+E207+E83+E69</f>
        <v>258577175.65609908</v>
      </c>
      <c r="F816" s="70">
        <f t="shared" ref="F816:X816" si="1508">F813+F799+F747+F683+F511+F447+F383+F319+F207+F83+F69</f>
        <v>69703512.245209783</v>
      </c>
      <c r="G816" s="70">
        <f t="shared" si="1508"/>
        <v>37144508.585537769</v>
      </c>
      <c r="H816" s="70">
        <f t="shared" si="1508"/>
        <v>37855548.82789249</v>
      </c>
      <c r="I816" s="70">
        <f t="shared" si="1508"/>
        <v>11757637.979858255</v>
      </c>
      <c r="J816" s="70">
        <f t="shared" si="1508"/>
        <v>22121521.27398685</v>
      </c>
      <c r="K816" s="70">
        <f t="shared" si="1508"/>
        <v>58955215.595563322</v>
      </c>
      <c r="L816" s="70">
        <f t="shared" si="1508"/>
        <v>4575452.8536216402</v>
      </c>
      <c r="M816" s="70">
        <f t="shared" si="1508"/>
        <v>15328027.495317049</v>
      </c>
      <c r="N816" s="70">
        <f t="shared" si="1508"/>
        <v>1524.5506196975507</v>
      </c>
      <c r="O816" s="70">
        <f t="shared" si="1508"/>
        <v>12441.561492767863</v>
      </c>
      <c r="P816" s="70">
        <f t="shared" si="1508"/>
        <v>1121784.6869994365</v>
      </c>
      <c r="Q816" s="70">
        <f t="shared" si="1508"/>
        <v>0</v>
      </c>
      <c r="R816" s="70">
        <f t="shared" si="1508"/>
        <v>0</v>
      </c>
      <c r="S816" s="70">
        <f t="shared" si="1508"/>
        <v>0</v>
      </c>
      <c r="T816" s="70">
        <f t="shared" si="1508"/>
        <v>0</v>
      </c>
      <c r="U816" s="70">
        <f t="shared" si="1508"/>
        <v>0</v>
      </c>
      <c r="V816" s="70">
        <f t="shared" si="1508"/>
        <v>0</v>
      </c>
      <c r="W816" s="70">
        <f t="shared" si="1508"/>
        <v>0</v>
      </c>
      <c r="X816" s="70">
        <f t="shared" si="1508"/>
        <v>0</v>
      </c>
    </row>
    <row r="818" spans="1:24" s="74" customFormat="1" x14ac:dyDescent="0.25">
      <c r="A818" s="72"/>
      <c r="B818" s="73" t="s">
        <v>503</v>
      </c>
    </row>
    <row r="820" spans="1:24" x14ac:dyDescent="0.25">
      <c r="A820" s="8">
        <f>+A816+1</f>
        <v>651</v>
      </c>
      <c r="B820" s="3" t="s">
        <v>504</v>
      </c>
      <c r="E820" s="63">
        <f>E69</f>
        <v>49882066.480000004</v>
      </c>
      <c r="F820" s="63">
        <f t="shared" ref="F820:X820" si="1509">F69</f>
        <v>9342288.7801857889</v>
      </c>
      <c r="G820" s="63">
        <f t="shared" si="1509"/>
        <v>8172036.7395536471</v>
      </c>
      <c r="H820" s="63">
        <f t="shared" si="1509"/>
        <v>6045553.4901359482</v>
      </c>
      <c r="I820" s="63">
        <f t="shared" si="1509"/>
        <v>2408471.8205991611</v>
      </c>
      <c r="J820" s="63">
        <f t="shared" si="1509"/>
        <v>5161020.1406089002</v>
      </c>
      <c r="K820" s="63">
        <f t="shared" si="1509"/>
        <v>14344853.620801972</v>
      </c>
      <c r="L820" s="63">
        <f t="shared" si="1509"/>
        <v>1088968.7922948892</v>
      </c>
      <c r="M820" s="63">
        <f t="shared" si="1509"/>
        <v>3300453.8357499046</v>
      </c>
      <c r="N820" s="63">
        <f t="shared" si="1509"/>
        <v>0</v>
      </c>
      <c r="O820" s="63">
        <f t="shared" si="1509"/>
        <v>3573.0188918473054</v>
      </c>
      <c r="P820" s="63">
        <f t="shared" si="1509"/>
        <v>14846.241177941063</v>
      </c>
      <c r="Q820" s="63">
        <f t="shared" si="1509"/>
        <v>0</v>
      </c>
      <c r="R820" s="63">
        <f t="shared" si="1509"/>
        <v>0</v>
      </c>
      <c r="S820" s="63">
        <f t="shared" si="1509"/>
        <v>0</v>
      </c>
      <c r="T820" s="63">
        <f t="shared" si="1509"/>
        <v>0</v>
      </c>
      <c r="U820" s="63">
        <f t="shared" si="1509"/>
        <v>0</v>
      </c>
      <c r="V820" s="63">
        <f t="shared" si="1509"/>
        <v>0</v>
      </c>
      <c r="W820" s="63">
        <f t="shared" si="1509"/>
        <v>0</v>
      </c>
      <c r="X820" s="63">
        <f t="shared" si="1509"/>
        <v>0</v>
      </c>
    </row>
    <row r="821" spans="1:24" x14ac:dyDescent="0.25">
      <c r="A821" s="8">
        <f>+A820+1</f>
        <v>652</v>
      </c>
      <c r="B821" s="3" t="s">
        <v>505</v>
      </c>
      <c r="E821" s="63">
        <f>E83</f>
        <v>6419459.9316707663</v>
      </c>
      <c r="F821" s="63">
        <f t="shared" ref="F821:X821" si="1510">F83</f>
        <v>1706133.1034444661</v>
      </c>
      <c r="G821" s="63">
        <f t="shared" si="1510"/>
        <v>742627.49711759295</v>
      </c>
      <c r="H821" s="63">
        <f t="shared" si="1510"/>
        <v>1043789.6600693156</v>
      </c>
      <c r="I821" s="63">
        <f t="shared" si="1510"/>
        <v>329783.41048155475</v>
      </c>
      <c r="J821" s="63">
        <f t="shared" si="1510"/>
        <v>565708.16876179993</v>
      </c>
      <c r="K821" s="63">
        <f t="shared" si="1510"/>
        <v>1484170.7892933413</v>
      </c>
      <c r="L821" s="63">
        <f t="shared" si="1510"/>
        <v>118486.85226239699</v>
      </c>
      <c r="M821" s="63">
        <f t="shared" si="1510"/>
        <v>424893.74643686379</v>
      </c>
      <c r="N821" s="63">
        <f t="shared" si="1510"/>
        <v>0</v>
      </c>
      <c r="O821" s="63">
        <f t="shared" si="1510"/>
        <v>0</v>
      </c>
      <c r="P821" s="63">
        <f t="shared" si="1510"/>
        <v>3866.703803434867</v>
      </c>
      <c r="Q821" s="63">
        <f t="shared" si="1510"/>
        <v>0</v>
      </c>
      <c r="R821" s="63">
        <f t="shared" si="1510"/>
        <v>0</v>
      </c>
      <c r="S821" s="63">
        <f t="shared" si="1510"/>
        <v>0</v>
      </c>
      <c r="T821" s="63">
        <f t="shared" si="1510"/>
        <v>0</v>
      </c>
      <c r="U821" s="63">
        <f t="shared" si="1510"/>
        <v>0</v>
      </c>
      <c r="V821" s="63">
        <f t="shared" si="1510"/>
        <v>0</v>
      </c>
      <c r="W821" s="63">
        <f t="shared" si="1510"/>
        <v>0</v>
      </c>
      <c r="X821" s="63">
        <f t="shared" si="1510"/>
        <v>0</v>
      </c>
    </row>
    <row r="822" spans="1:24" x14ac:dyDescent="0.25">
      <c r="A822" s="8">
        <f t="shared" ref="A822:A830" si="1511">+A821+1</f>
        <v>653</v>
      </c>
      <c r="B822" s="3" t="s">
        <v>506</v>
      </c>
      <c r="E822" s="63">
        <f>E207+E319</f>
        <v>13561222.210000001</v>
      </c>
      <c r="F822" s="63">
        <f t="shared" ref="F822:X822" si="1512">F207+F319</f>
        <v>4437796.4034277704</v>
      </c>
      <c r="G822" s="63">
        <f t="shared" si="1512"/>
        <v>1810893.0556312595</v>
      </c>
      <c r="H822" s="63">
        <f t="shared" si="1512"/>
        <v>1737665.0679978109</v>
      </c>
      <c r="I822" s="63">
        <f t="shared" si="1512"/>
        <v>498229.90414231038</v>
      </c>
      <c r="J822" s="63">
        <f t="shared" si="1512"/>
        <v>1028460.579279209</v>
      </c>
      <c r="K822" s="63">
        <f t="shared" si="1512"/>
        <v>2946910.0337448604</v>
      </c>
      <c r="L822" s="63">
        <f t="shared" si="1512"/>
        <v>223760.64379293943</v>
      </c>
      <c r="M822" s="63">
        <f t="shared" si="1512"/>
        <v>642379.50913599995</v>
      </c>
      <c r="N822" s="63">
        <f t="shared" si="1512"/>
        <v>104.2376036821147</v>
      </c>
      <c r="O822" s="63">
        <f t="shared" si="1512"/>
        <v>3118.3052537244312</v>
      </c>
      <c r="P822" s="63">
        <f t="shared" si="1512"/>
        <v>231904.46999043314</v>
      </c>
      <c r="Q822" s="63">
        <f t="shared" si="1512"/>
        <v>0</v>
      </c>
      <c r="R822" s="63">
        <f t="shared" si="1512"/>
        <v>0</v>
      </c>
      <c r="S822" s="63">
        <f t="shared" si="1512"/>
        <v>0</v>
      </c>
      <c r="T822" s="63">
        <f t="shared" si="1512"/>
        <v>0</v>
      </c>
      <c r="U822" s="63">
        <f t="shared" si="1512"/>
        <v>0</v>
      </c>
      <c r="V822" s="63">
        <f t="shared" si="1512"/>
        <v>0</v>
      </c>
      <c r="W822" s="63">
        <f t="shared" si="1512"/>
        <v>0</v>
      </c>
      <c r="X822" s="63">
        <f t="shared" si="1512"/>
        <v>0</v>
      </c>
    </row>
    <row r="823" spans="1:24" x14ac:dyDescent="0.25">
      <c r="A823" s="8">
        <f t="shared" si="1511"/>
        <v>654</v>
      </c>
      <c r="B823" s="3" t="s">
        <v>507</v>
      </c>
      <c r="E823" s="63">
        <f>E383</f>
        <v>3928077.3299999996</v>
      </c>
      <c r="F823" s="63">
        <f t="shared" ref="F823:X823" si="1513">F383</f>
        <v>2258384.9098030613</v>
      </c>
      <c r="G823" s="63">
        <f t="shared" si="1513"/>
        <v>799245.98995282268</v>
      </c>
      <c r="H823" s="63">
        <f t="shared" si="1513"/>
        <v>739212.40262489219</v>
      </c>
      <c r="I823" s="63">
        <f t="shared" si="1513"/>
        <v>44839.579795403537</v>
      </c>
      <c r="J823" s="63">
        <f t="shared" si="1513"/>
        <v>16395.546902314691</v>
      </c>
      <c r="K823" s="63">
        <f t="shared" si="1513"/>
        <v>45613.010023749805</v>
      </c>
      <c r="L823" s="63">
        <f t="shared" si="1513"/>
        <v>4121.4627188008135</v>
      </c>
      <c r="M823" s="63">
        <f t="shared" si="1513"/>
        <v>10818.792649438965</v>
      </c>
      <c r="N823" s="63">
        <f t="shared" si="1513"/>
        <v>480.37471090064162</v>
      </c>
      <c r="O823" s="63">
        <f t="shared" si="1513"/>
        <v>881.44163857268131</v>
      </c>
      <c r="P823" s="63">
        <f t="shared" si="1513"/>
        <v>8083.8191800426212</v>
      </c>
      <c r="Q823" s="63">
        <f t="shared" si="1513"/>
        <v>0</v>
      </c>
      <c r="R823" s="63">
        <f t="shared" si="1513"/>
        <v>0</v>
      </c>
      <c r="S823" s="63">
        <f t="shared" si="1513"/>
        <v>0</v>
      </c>
      <c r="T823" s="63">
        <f t="shared" si="1513"/>
        <v>0</v>
      </c>
      <c r="U823" s="63">
        <f t="shared" si="1513"/>
        <v>0</v>
      </c>
      <c r="V823" s="63">
        <f t="shared" si="1513"/>
        <v>0</v>
      </c>
      <c r="W823" s="63">
        <f t="shared" si="1513"/>
        <v>0</v>
      </c>
      <c r="X823" s="63">
        <f t="shared" si="1513"/>
        <v>0</v>
      </c>
    </row>
    <row r="824" spans="1:24" x14ac:dyDescent="0.25">
      <c r="A824" s="8">
        <f t="shared" si="1511"/>
        <v>655</v>
      </c>
      <c r="B824" s="3" t="s">
        <v>508</v>
      </c>
      <c r="E824" s="63">
        <f>E447</f>
        <v>1838033.1400000001</v>
      </c>
      <c r="F824" s="63">
        <f t="shared" ref="F824:X824" si="1514">F447</f>
        <v>1109966.4263185938</v>
      </c>
      <c r="G824" s="63">
        <f t="shared" si="1514"/>
        <v>400107.55632404913</v>
      </c>
      <c r="H824" s="63">
        <f t="shared" si="1514"/>
        <v>302674.52206993604</v>
      </c>
      <c r="I824" s="63">
        <f t="shared" si="1514"/>
        <v>15257.969569995334</v>
      </c>
      <c r="J824" s="63">
        <f t="shared" si="1514"/>
        <v>1889.0819467613271</v>
      </c>
      <c r="K824" s="63">
        <f t="shared" si="1514"/>
        <v>1017.1979713330222</v>
      </c>
      <c r="L824" s="63">
        <f t="shared" si="1514"/>
        <v>145.31399590471747</v>
      </c>
      <c r="M824" s="63">
        <f t="shared" si="1514"/>
        <v>1598.4539549518922</v>
      </c>
      <c r="N824" s="63">
        <f t="shared" si="1514"/>
        <v>145.31399590471747</v>
      </c>
      <c r="O824" s="63">
        <f t="shared" si="1514"/>
        <v>479.53618648556767</v>
      </c>
      <c r="P824" s="63">
        <f t="shared" si="1514"/>
        <v>4751.7676660842617</v>
      </c>
      <c r="Q824" s="63">
        <f t="shared" si="1514"/>
        <v>0</v>
      </c>
      <c r="R824" s="63">
        <f t="shared" si="1514"/>
        <v>0</v>
      </c>
      <c r="S824" s="63">
        <f t="shared" si="1514"/>
        <v>0</v>
      </c>
      <c r="T824" s="63">
        <f t="shared" si="1514"/>
        <v>0</v>
      </c>
      <c r="U824" s="63">
        <f t="shared" si="1514"/>
        <v>0</v>
      </c>
      <c r="V824" s="63">
        <f t="shared" si="1514"/>
        <v>0</v>
      </c>
      <c r="W824" s="63">
        <f t="shared" si="1514"/>
        <v>0</v>
      </c>
      <c r="X824" s="63">
        <f t="shared" si="1514"/>
        <v>0</v>
      </c>
    </row>
    <row r="825" spans="1:24" x14ac:dyDescent="0.25">
      <c r="A825" s="8">
        <f t="shared" si="1511"/>
        <v>656</v>
      </c>
      <c r="B825" s="3" t="s">
        <v>292</v>
      </c>
      <c r="E825" s="63">
        <f>E511</f>
        <v>0</v>
      </c>
      <c r="F825" s="63">
        <f t="shared" ref="F825:X825" si="1515">F511</f>
        <v>0</v>
      </c>
      <c r="G825" s="63">
        <f t="shared" si="1515"/>
        <v>0</v>
      </c>
      <c r="H825" s="63">
        <f t="shared" si="1515"/>
        <v>0</v>
      </c>
      <c r="I825" s="63">
        <f t="shared" si="1515"/>
        <v>0</v>
      </c>
      <c r="J825" s="63">
        <f t="shared" si="1515"/>
        <v>0</v>
      </c>
      <c r="K825" s="63">
        <f t="shared" si="1515"/>
        <v>0</v>
      </c>
      <c r="L825" s="63">
        <f t="shared" si="1515"/>
        <v>0</v>
      </c>
      <c r="M825" s="63">
        <f t="shared" si="1515"/>
        <v>0</v>
      </c>
      <c r="N825" s="63">
        <f t="shared" si="1515"/>
        <v>0</v>
      </c>
      <c r="O825" s="63">
        <f t="shared" si="1515"/>
        <v>0</v>
      </c>
      <c r="P825" s="63">
        <f t="shared" si="1515"/>
        <v>0</v>
      </c>
      <c r="Q825" s="63">
        <f t="shared" si="1515"/>
        <v>0</v>
      </c>
      <c r="R825" s="63">
        <f t="shared" si="1515"/>
        <v>0</v>
      </c>
      <c r="S825" s="63">
        <f t="shared" si="1515"/>
        <v>0</v>
      </c>
      <c r="T825" s="63">
        <f t="shared" si="1515"/>
        <v>0</v>
      </c>
      <c r="U825" s="63">
        <f t="shared" si="1515"/>
        <v>0</v>
      </c>
      <c r="V825" s="63">
        <f t="shared" si="1515"/>
        <v>0</v>
      </c>
      <c r="W825" s="63">
        <f t="shared" si="1515"/>
        <v>0</v>
      </c>
      <c r="X825" s="63">
        <f t="shared" si="1515"/>
        <v>0</v>
      </c>
    </row>
    <row r="826" spans="1:24" x14ac:dyDescent="0.25">
      <c r="A826" s="8">
        <f t="shared" si="1511"/>
        <v>657</v>
      </c>
      <c r="B826" s="3" t="s">
        <v>509</v>
      </c>
      <c r="E826" s="63">
        <f>E683</f>
        <v>36583241.797683798</v>
      </c>
      <c r="F826" s="63">
        <f t="shared" ref="F826:X826" si="1516">F683</f>
        <v>10447072.753398797</v>
      </c>
      <c r="G826" s="63">
        <f t="shared" si="1516"/>
        <v>5697412.8014824288</v>
      </c>
      <c r="H826" s="63">
        <f t="shared" si="1516"/>
        <v>5050243.2880414762</v>
      </c>
      <c r="I826" s="63">
        <f t="shared" si="1516"/>
        <v>1522832.6726601087</v>
      </c>
      <c r="J826" s="63">
        <f t="shared" si="1516"/>
        <v>3015064.3454202488</v>
      </c>
      <c r="K826" s="63">
        <f t="shared" si="1516"/>
        <v>7937662.6940313978</v>
      </c>
      <c r="L826" s="63">
        <f t="shared" si="1516"/>
        <v>609679.62914953276</v>
      </c>
      <c r="M826" s="63">
        <f t="shared" si="1516"/>
        <v>2027618.8361949874</v>
      </c>
      <c r="N826" s="63">
        <f t="shared" si="1516"/>
        <v>131.11631839276492</v>
      </c>
      <c r="O826" s="63">
        <f t="shared" si="1516"/>
        <v>1151.7278811955616</v>
      </c>
      <c r="P826" s="63">
        <f t="shared" si="1516"/>
        <v>274371.93310524226</v>
      </c>
      <c r="Q826" s="63">
        <f t="shared" si="1516"/>
        <v>0</v>
      </c>
      <c r="R826" s="63">
        <f t="shared" si="1516"/>
        <v>0</v>
      </c>
      <c r="S826" s="63">
        <f t="shared" si="1516"/>
        <v>0</v>
      </c>
      <c r="T826" s="63">
        <f t="shared" si="1516"/>
        <v>0</v>
      </c>
      <c r="U826" s="63">
        <f t="shared" si="1516"/>
        <v>0</v>
      </c>
      <c r="V826" s="63">
        <f t="shared" si="1516"/>
        <v>0</v>
      </c>
      <c r="W826" s="63">
        <f t="shared" si="1516"/>
        <v>0</v>
      </c>
      <c r="X826" s="63">
        <f t="shared" si="1516"/>
        <v>0</v>
      </c>
    </row>
    <row r="827" spans="1:24" x14ac:dyDescent="0.25">
      <c r="A827" s="8">
        <f t="shared" si="1511"/>
        <v>658</v>
      </c>
      <c r="B827" s="3" t="s">
        <v>510</v>
      </c>
      <c r="E827" s="63">
        <f>E747</f>
        <v>72824270.609055027</v>
      </c>
      <c r="F827" s="63">
        <f t="shared" ref="F827:X827" si="1517">F747</f>
        <v>20212094.304969132</v>
      </c>
      <c r="G827" s="63">
        <f t="shared" si="1517"/>
        <v>9903130.311143076</v>
      </c>
      <c r="H827" s="63">
        <f t="shared" si="1517"/>
        <v>11348872.334870148</v>
      </c>
      <c r="I827" s="63">
        <f t="shared" si="1517"/>
        <v>3409554.6647727937</v>
      </c>
      <c r="J827" s="63">
        <f t="shared" si="1517"/>
        <v>6094875.1110289665</v>
      </c>
      <c r="K827" s="63">
        <f t="shared" si="1517"/>
        <v>15898172.388564797</v>
      </c>
      <c r="L827" s="63">
        <f t="shared" si="1517"/>
        <v>1246402.0799450923</v>
      </c>
      <c r="M827" s="63">
        <f t="shared" si="1517"/>
        <v>4382056.2124235481</v>
      </c>
      <c r="N827" s="63">
        <f t="shared" si="1517"/>
        <v>378.75679443087608</v>
      </c>
      <c r="O827" s="63">
        <f t="shared" si="1517"/>
        <v>1848.1120395872881</v>
      </c>
      <c r="P827" s="63">
        <f t="shared" si="1517"/>
        <v>326886.33250345918</v>
      </c>
      <c r="Q827" s="63">
        <f t="shared" si="1517"/>
        <v>0</v>
      </c>
      <c r="R827" s="63">
        <f t="shared" si="1517"/>
        <v>0</v>
      </c>
      <c r="S827" s="63">
        <f t="shared" si="1517"/>
        <v>0</v>
      </c>
      <c r="T827" s="63">
        <f t="shared" si="1517"/>
        <v>0</v>
      </c>
      <c r="U827" s="63">
        <f t="shared" si="1517"/>
        <v>0</v>
      </c>
      <c r="V827" s="63">
        <f t="shared" si="1517"/>
        <v>0</v>
      </c>
      <c r="W827" s="63">
        <f t="shared" si="1517"/>
        <v>0</v>
      </c>
      <c r="X827" s="63">
        <f t="shared" si="1517"/>
        <v>0</v>
      </c>
    </row>
    <row r="828" spans="1:24" x14ac:dyDescent="0.25">
      <c r="A828" s="8">
        <f t="shared" si="1511"/>
        <v>659</v>
      </c>
      <c r="B828" s="3" t="s">
        <v>317</v>
      </c>
      <c r="E828" s="63">
        <f>E799</f>
        <v>16760798.657689475</v>
      </c>
      <c r="F828" s="63">
        <f t="shared" ref="F828:X828" si="1518">F799</f>
        <v>4601483.0411818111</v>
      </c>
      <c r="G828" s="63">
        <f t="shared" si="1518"/>
        <v>2192293.6504429127</v>
      </c>
      <c r="H828" s="63">
        <f t="shared" si="1518"/>
        <v>2640933.7594465031</v>
      </c>
      <c r="I828" s="63">
        <f t="shared" si="1518"/>
        <v>804224.18341152905</v>
      </c>
      <c r="J828" s="63">
        <f t="shared" si="1518"/>
        <v>1421736.9312091889</v>
      </c>
      <c r="K828" s="63">
        <f t="shared" si="1518"/>
        <v>3714232.5616154019</v>
      </c>
      <c r="L828" s="63">
        <f t="shared" si="1518"/>
        <v>292612.92210960388</v>
      </c>
      <c r="M828" s="63">
        <f t="shared" si="1518"/>
        <v>1034310.0439139965</v>
      </c>
      <c r="N828" s="63">
        <f t="shared" si="1518"/>
        <v>64.898086509028403</v>
      </c>
      <c r="O828" s="63">
        <f t="shared" si="1518"/>
        <v>316.6647748292786</v>
      </c>
      <c r="P828" s="63">
        <f t="shared" si="1518"/>
        <v>58590.00149718771</v>
      </c>
      <c r="Q828" s="63">
        <f t="shared" si="1518"/>
        <v>0</v>
      </c>
      <c r="R828" s="63">
        <f t="shared" si="1518"/>
        <v>0</v>
      </c>
      <c r="S828" s="63">
        <f t="shared" si="1518"/>
        <v>0</v>
      </c>
      <c r="T828" s="63">
        <f t="shared" si="1518"/>
        <v>0</v>
      </c>
      <c r="U828" s="63">
        <f t="shared" si="1518"/>
        <v>0</v>
      </c>
      <c r="V828" s="63">
        <f t="shared" si="1518"/>
        <v>0</v>
      </c>
      <c r="W828" s="63">
        <f t="shared" si="1518"/>
        <v>0</v>
      </c>
      <c r="X828" s="63">
        <f t="shared" si="1518"/>
        <v>0</v>
      </c>
    </row>
    <row r="829" spans="1:24" x14ac:dyDescent="0.25">
      <c r="A829" s="8">
        <f t="shared" si="1511"/>
        <v>660</v>
      </c>
      <c r="B829" s="3" t="s">
        <v>511</v>
      </c>
      <c r="E829" s="69">
        <f>E813</f>
        <v>56780005.499999993</v>
      </c>
      <c r="F829" s="69">
        <f t="shared" ref="F829:X829" si="1519">F813</f>
        <v>15588292.522480374</v>
      </c>
      <c r="G829" s="69">
        <f t="shared" si="1519"/>
        <v>7426760.9838899747</v>
      </c>
      <c r="H829" s="69">
        <f t="shared" si="1519"/>
        <v>8946604.3026364613</v>
      </c>
      <c r="I829" s="69">
        <f t="shared" si="1519"/>
        <v>2724443.7744253962</v>
      </c>
      <c r="J829" s="69">
        <f t="shared" si="1519"/>
        <v>4816371.3688294608</v>
      </c>
      <c r="K829" s="69">
        <f t="shared" si="1519"/>
        <v>12582583.299516464</v>
      </c>
      <c r="L829" s="69">
        <f t="shared" si="1519"/>
        <v>991275.15735248034</v>
      </c>
      <c r="M829" s="69">
        <f t="shared" si="1519"/>
        <v>3503898.0648573576</v>
      </c>
      <c r="N829" s="69">
        <f t="shared" si="1519"/>
        <v>219.85310987740749</v>
      </c>
      <c r="O829" s="69">
        <f t="shared" si="1519"/>
        <v>1072.7548265257503</v>
      </c>
      <c r="P829" s="69">
        <f t="shared" si="1519"/>
        <v>198483.41807561138</v>
      </c>
      <c r="Q829" s="69">
        <f t="shared" si="1519"/>
        <v>0</v>
      </c>
      <c r="R829" s="69">
        <f t="shared" si="1519"/>
        <v>0</v>
      </c>
      <c r="S829" s="69">
        <f t="shared" si="1519"/>
        <v>0</v>
      </c>
      <c r="T829" s="69">
        <f t="shared" si="1519"/>
        <v>0</v>
      </c>
      <c r="U829" s="69">
        <f t="shared" si="1519"/>
        <v>0</v>
      </c>
      <c r="V829" s="69">
        <f t="shared" si="1519"/>
        <v>0</v>
      </c>
      <c r="W829" s="69">
        <f t="shared" si="1519"/>
        <v>0</v>
      </c>
      <c r="X829" s="69">
        <f t="shared" si="1519"/>
        <v>0</v>
      </c>
    </row>
    <row r="830" spans="1:24" x14ac:dyDescent="0.25">
      <c r="A830" s="8">
        <f t="shared" si="1511"/>
        <v>661</v>
      </c>
      <c r="B830" s="3" t="s">
        <v>512</v>
      </c>
      <c r="E830" s="63">
        <f>SUM(E820:E829)</f>
        <v>258577175.65609911</v>
      </c>
      <c r="F830" s="63">
        <f t="shared" ref="F830:X830" si="1520">SUM(F820:F829)</f>
        <v>69703512.245209798</v>
      </c>
      <c r="G830" s="63">
        <f t="shared" si="1520"/>
        <v>37144508.585537761</v>
      </c>
      <c r="H830" s="63">
        <f t="shared" si="1520"/>
        <v>37855548.82789249</v>
      </c>
      <c r="I830" s="63">
        <f t="shared" si="1520"/>
        <v>11757637.979858253</v>
      </c>
      <c r="J830" s="63">
        <f t="shared" si="1520"/>
        <v>22121521.273986846</v>
      </c>
      <c r="K830" s="63">
        <f t="shared" si="1520"/>
        <v>58955215.595563315</v>
      </c>
      <c r="L830" s="63">
        <f t="shared" si="1520"/>
        <v>4575452.8536216402</v>
      </c>
      <c r="M830" s="63">
        <f t="shared" si="1520"/>
        <v>15328027.495317049</v>
      </c>
      <c r="N830" s="63">
        <f t="shared" si="1520"/>
        <v>1524.5506196975507</v>
      </c>
      <c r="O830" s="63">
        <f t="shared" si="1520"/>
        <v>12441.561492767863</v>
      </c>
      <c r="P830" s="63">
        <f t="shared" si="1520"/>
        <v>1121784.6869994365</v>
      </c>
      <c r="Q830" s="63">
        <f t="shared" si="1520"/>
        <v>0</v>
      </c>
      <c r="R830" s="63">
        <f t="shared" si="1520"/>
        <v>0</v>
      </c>
      <c r="S830" s="63">
        <f t="shared" si="1520"/>
        <v>0</v>
      </c>
      <c r="T830" s="63">
        <f t="shared" si="1520"/>
        <v>0</v>
      </c>
      <c r="U830" s="63">
        <f t="shared" si="1520"/>
        <v>0</v>
      </c>
      <c r="V830" s="63">
        <f t="shared" si="1520"/>
        <v>0</v>
      </c>
      <c r="W830" s="63">
        <f t="shared" si="1520"/>
        <v>0</v>
      </c>
      <c r="X830" s="63">
        <f t="shared" si="1520"/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of Allocators'!$B$8:$B$56</xm:f>
          </x14:formula1>
          <xm:sqref>C10:C18 C788:C796 C776:C784 C764:C772 C752:C760 C736:C744 C724:C732 C712:C720 C700:C708 C688:C696 C672:C680 C660:C668 C648:C656 C636:C644 C624:C632 C612:C620 C600:C608 C588:C596 C576:C584 C564:C572 C552:C560 C540:C548 C528:C536 C516:C524 C500:C508 C488:C496 C476:C484 C464:C472 C452:C460 C436:C444 C424:C432 C412:C420 C400:C408 C388:C396 C372:C380 C360:C368 C348:C356 C336:C344 C324:C332 C308:C316 C296:C304 C284:C292 C272:C280 C260:C268 C248:C256 C236:C244 C224:C232 C212:C220 C196:C204 C184:C192 C172:C180 C160:C168 C148:C156 C136:C144 C124:C132 C112:C120 C100:C108 C88:C96 C74:C82 C58:C66 C46:C54 C34:C42 C22:C30 C804:C812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13"/>
  <sheetViews>
    <sheetView zoomScaleNormal="100" workbookViewId="0">
      <selection activeCell="K35" sqref="K35"/>
    </sheetView>
  </sheetViews>
  <sheetFormatPr defaultColWidth="8.7109375" defaultRowHeight="15" x14ac:dyDescent="0.25"/>
  <cols>
    <col min="1" max="1" width="8.7109375" style="3"/>
    <col min="2" max="2" width="39.5703125" style="3" customWidth="1"/>
    <col min="3" max="3" width="15.5703125" style="3" customWidth="1"/>
    <col min="4" max="4" width="8.7109375" style="3"/>
    <col min="5" max="24" width="15.5703125" style="3" customWidth="1"/>
    <col min="25" max="16384" width="8.7109375" style="3"/>
  </cols>
  <sheetData>
    <row r="1" spans="1:27" x14ac:dyDescent="0.25">
      <c r="A1" s="110" t="s">
        <v>662</v>
      </c>
      <c r="B1" s="17"/>
      <c r="C1" s="17"/>
      <c r="D1" s="17"/>
      <c r="E1" s="17"/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</row>
    <row r="2" spans="1:27" x14ac:dyDescent="0.25">
      <c r="A2" s="16" t="s">
        <v>788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7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7" x14ac:dyDescent="0.25">
      <c r="A4" s="18" t="s">
        <v>0</v>
      </c>
      <c r="B4" s="17"/>
      <c r="C4" s="17"/>
      <c r="D4" s="17"/>
      <c r="E4" s="18" t="str">
        <f>[1]Income!D4</f>
        <v>Total</v>
      </c>
      <c r="F4" s="18" t="str">
        <f>IF('Allocate Plant'!F4="","",'Allocate Plant'!F4)</f>
        <v>Sch. 1</v>
      </c>
      <c r="G4" s="18" t="str">
        <f>IF('Allocate Plant'!G4="","",'Allocate Plant'!G4)</f>
        <v>Sch. 3</v>
      </c>
      <c r="H4" s="18" t="str">
        <f>IF('Allocate Plant'!H4="","",'Allocate Plant'!H4)</f>
        <v>Sch. 2</v>
      </c>
      <c r="I4" s="18" t="str">
        <f>IF('Allocate Plant'!I4="","",'Allocate Plant'!I4)</f>
        <v>Sch. 7</v>
      </c>
      <c r="J4" s="18" t="str">
        <f>IF('Allocate Plant'!J4="","",'Allocate Plant'!J4)</f>
        <v>Sch. 14</v>
      </c>
      <c r="K4" s="18" t="str">
        <f>IF('Allocate Plant'!K4="","",'Allocate Plant'!K4)</f>
        <v>Sch. 15</v>
      </c>
      <c r="L4" s="18" t="str">
        <f>IF('Allocate Plant'!L4="","",'Allocate Plant'!L4)</f>
        <v>Sch. 94</v>
      </c>
      <c r="M4" s="18" t="str">
        <f>IF('Allocate Plant'!M4="","",'Allocate Plant'!M4)</f>
        <v>Sch. 16</v>
      </c>
      <c r="N4" s="18" t="str">
        <f>IF('Allocate Plant'!N4="","",'Allocate Plant'!N4)</f>
        <v>Sch. 85</v>
      </c>
      <c r="O4" s="18" t="str">
        <f>IF('Allocate Plant'!O4="","",'Allocate Plant'!O4)</f>
        <v>Other</v>
      </c>
      <c r="P4" s="18" t="str">
        <f>IF('Allocate Plant'!P4="","",'Allocate Plant'!P4)</f>
        <v>Sch. 3</v>
      </c>
      <c r="Q4" s="18" t="str">
        <f>IF('Allocate Plant'!Q4="","",'Allocate Plant'!Q4)</f>
        <v>Sch. 17</v>
      </c>
      <c r="R4" s="18" t="str">
        <f>IF('Allocate Plant'!R4="","",'Allocate Plant'!R4)</f>
        <v/>
      </c>
      <c r="S4" s="18" t="str">
        <f>IF('Allocate Plant'!S4="","",'Allocate Plant'!S4)</f>
        <v/>
      </c>
      <c r="T4" s="18" t="str">
        <f>IF('Allocate Plant'!T4="","",'Allocate Plant'!T4)</f>
        <v/>
      </c>
      <c r="U4" s="18" t="str">
        <f>IF('Allocate Plant'!U4="","",'Allocate Plant'!U4)</f>
        <v/>
      </c>
      <c r="V4" s="18" t="str">
        <f>IF('Allocate Plant'!V4="","",'Allocate Plant'!V4)</f>
        <v/>
      </c>
      <c r="W4" s="18" t="str">
        <f>IF('Allocate Plant'!W4="","",'Allocate Plant'!W4)</f>
        <v/>
      </c>
      <c r="X4" s="18" t="str">
        <f>IF('Allocate Plant'!X4="","",'Allocate Plant'!X4)</f>
        <v/>
      </c>
    </row>
    <row r="5" spans="1:27" x14ac:dyDescent="0.25">
      <c r="A5" s="19" t="s">
        <v>1</v>
      </c>
      <c r="B5" s="19" t="s">
        <v>2</v>
      </c>
      <c r="C5" s="9" t="s">
        <v>332</v>
      </c>
      <c r="D5" s="9" t="s">
        <v>178</v>
      </c>
      <c r="E5" s="19" t="str">
        <f>[1]Income!D5</f>
        <v>System</v>
      </c>
      <c r="F5" s="19" t="str">
        <f>'Allocate Plant'!F5</f>
        <v>Domestic</v>
      </c>
      <c r="G5" s="19" t="str">
        <f>'Allocate Plant'!G5</f>
        <v>Irrigation</v>
      </c>
      <c r="H5" s="19" t="str">
        <f>'Allocate Plant'!H5</f>
        <v>GS</v>
      </c>
      <c r="I5" s="19" t="str">
        <f>'Allocate Plant'!I5</f>
        <v>LGS</v>
      </c>
      <c r="J5" s="19" t="str">
        <f>'Allocate Plant'!J5</f>
        <v>Industrial</v>
      </c>
      <c r="K5" s="19" t="str">
        <f>'Allocate Plant'!K5</f>
        <v>Lg. Ind.</v>
      </c>
      <c r="L5" s="75" t="str">
        <f>'Allocate Plant'!L5</f>
        <v>New Lg Ld</v>
      </c>
      <c r="M5" s="19" t="str">
        <f>'Allocate Plant'!M5</f>
        <v>Ag. Food</v>
      </c>
      <c r="N5" s="19" t="str">
        <f>'Allocate Plant'!N5</f>
        <v>Ag. Boiler</v>
      </c>
      <c r="O5" s="19" t="str">
        <f>'Allocate Plant'!O5</f>
        <v>(PA)</v>
      </c>
      <c r="P5" s="19" t="str">
        <f>'Allocate Plant'!P5</f>
        <v>St Lts</v>
      </c>
      <c r="Q5" s="19" t="str">
        <f>'Allocate Plant'!Q5</f>
        <v>Evolving Ind.</v>
      </c>
      <c r="R5" s="19" t="str">
        <f>'Allocate Plant'!R5</f>
        <v>n/a</v>
      </c>
      <c r="S5" s="19" t="str">
        <f>'Allocate Plant'!S5</f>
        <v>n/a</v>
      </c>
      <c r="T5" s="19" t="str">
        <f>'Allocate Plant'!T5</f>
        <v>n/a</v>
      </c>
      <c r="U5" s="19" t="str">
        <f>'Allocate Plant'!U5</f>
        <v>n/a</v>
      </c>
      <c r="V5" s="19" t="str">
        <f>'Allocate Plant'!V5</f>
        <v>n/a</v>
      </c>
      <c r="W5" s="19" t="str">
        <f>'Allocate Plant'!W5</f>
        <v>n/a</v>
      </c>
      <c r="X5" s="19" t="str">
        <f>'Allocate Plant'!X5</f>
        <v>n/a</v>
      </c>
      <c r="AA5" s="3" t="s">
        <v>152</v>
      </c>
    </row>
    <row r="6" spans="1:27" x14ac:dyDescent="0.25">
      <c r="A6" s="18" t="s">
        <v>69</v>
      </c>
      <c r="B6" s="18" t="s">
        <v>70</v>
      </c>
      <c r="C6" s="18" t="s">
        <v>71</v>
      </c>
      <c r="D6" s="18" t="s">
        <v>72</v>
      </c>
      <c r="E6" s="18" t="s">
        <v>73</v>
      </c>
      <c r="F6" s="18" t="s">
        <v>74</v>
      </c>
      <c r="G6" s="18" t="s">
        <v>75</v>
      </c>
      <c r="H6" s="18" t="s">
        <v>76</v>
      </c>
      <c r="I6" s="18" t="s">
        <v>77</v>
      </c>
      <c r="J6" s="18" t="s">
        <v>78</v>
      </c>
      <c r="K6" s="18" t="s">
        <v>79</v>
      </c>
      <c r="L6" s="18" t="s">
        <v>80</v>
      </c>
      <c r="M6" s="20" t="s">
        <v>87</v>
      </c>
      <c r="N6" s="20" t="s">
        <v>333</v>
      </c>
      <c r="O6" s="20" t="s">
        <v>334</v>
      </c>
      <c r="P6" s="20" t="s">
        <v>335</v>
      </c>
      <c r="Q6" s="20" t="s">
        <v>336</v>
      </c>
      <c r="R6" s="20" t="s">
        <v>337</v>
      </c>
      <c r="S6" s="20" t="s">
        <v>338</v>
      </c>
      <c r="T6" s="20" t="s">
        <v>339</v>
      </c>
      <c r="U6" s="20" t="s">
        <v>340</v>
      </c>
      <c r="V6" s="20" t="s">
        <v>341</v>
      </c>
      <c r="W6" s="20" t="s">
        <v>342</v>
      </c>
      <c r="X6" s="20" t="s">
        <v>365</v>
      </c>
    </row>
    <row r="8" spans="1:27" x14ac:dyDescent="0.25">
      <c r="A8" s="8">
        <v>1</v>
      </c>
      <c r="B8" s="3" t="s">
        <v>597</v>
      </c>
      <c r="C8" s="34" t="s">
        <v>570</v>
      </c>
      <c r="E8" s="63">
        <f>'Trial Balance Summary'!E189</f>
        <v>67185682.900000006</v>
      </c>
      <c r="F8" s="63">
        <f t="shared" ref="F8:O11" si="0">IFERROR($E8*VLOOKUP($C8,ALLOCATORS,F$1,FALSE),0)</f>
        <v>17856286.805014625</v>
      </c>
      <c r="G8" s="63">
        <f t="shared" si="0"/>
        <v>7772294.8760858718</v>
      </c>
      <c r="H8" s="63">
        <f t="shared" si="0"/>
        <v>10924240.023640737</v>
      </c>
      <c r="I8" s="63">
        <f t="shared" si="0"/>
        <v>3451493.4088119832</v>
      </c>
      <c r="J8" s="63">
        <f t="shared" si="0"/>
        <v>5920667.7890234804</v>
      </c>
      <c r="K8" s="63">
        <f t="shared" si="0"/>
        <v>15533242.5282313</v>
      </c>
      <c r="L8" s="63">
        <f t="shared" si="0"/>
        <v>1240076.2943696219</v>
      </c>
      <c r="M8" s="63">
        <f t="shared" si="0"/>
        <v>4446912.4845632268</v>
      </c>
      <c r="N8" s="63">
        <f t="shared" si="0"/>
        <v>0</v>
      </c>
      <c r="O8" s="63">
        <f t="shared" si="0"/>
        <v>0</v>
      </c>
      <c r="P8" s="63">
        <f t="shared" ref="P8:X11" si="1">IFERROR($E8*VLOOKUP($C8,ALLOCATORS,P$1,FALSE),0)</f>
        <v>40468.690259148512</v>
      </c>
      <c r="Q8" s="63">
        <f t="shared" si="1"/>
        <v>0</v>
      </c>
      <c r="R8" s="63">
        <f t="shared" si="1"/>
        <v>0</v>
      </c>
      <c r="S8" s="63">
        <f t="shared" si="1"/>
        <v>0</v>
      </c>
      <c r="T8" s="63">
        <f t="shared" si="1"/>
        <v>0</v>
      </c>
      <c r="U8" s="63">
        <f t="shared" si="1"/>
        <v>0</v>
      </c>
      <c r="V8" s="63">
        <f t="shared" si="1"/>
        <v>0</v>
      </c>
      <c r="W8" s="63">
        <f t="shared" si="1"/>
        <v>0</v>
      </c>
      <c r="X8" s="63">
        <f t="shared" si="1"/>
        <v>0</v>
      </c>
      <c r="AA8" s="3">
        <f>IF(ROUND(SUM(F8:X8)-E8,0)=0,0,1)</f>
        <v>0</v>
      </c>
    </row>
    <row r="9" spans="1:27" x14ac:dyDescent="0.25">
      <c r="A9" s="8">
        <v>2</v>
      </c>
      <c r="B9" s="3" t="s">
        <v>599</v>
      </c>
      <c r="C9" s="34" t="s">
        <v>572</v>
      </c>
      <c r="E9" s="63">
        <f>'Trial Balance Summary'!E190</f>
        <v>8260171.75</v>
      </c>
      <c r="F9" s="63">
        <f t="shared" si="0"/>
        <v>2484764.1717744083</v>
      </c>
      <c r="G9" s="63">
        <f t="shared" si="0"/>
        <v>1454760.3989643166</v>
      </c>
      <c r="H9" s="63">
        <f t="shared" si="0"/>
        <v>1176909.9737274102</v>
      </c>
      <c r="I9" s="63">
        <f t="shared" si="0"/>
        <v>312386.63591683219</v>
      </c>
      <c r="J9" s="63">
        <f t="shared" si="0"/>
        <v>618971.7616756527</v>
      </c>
      <c r="K9" s="63">
        <f t="shared" si="0"/>
        <v>1592811.2132643668</v>
      </c>
      <c r="L9" s="63">
        <f t="shared" si="0"/>
        <v>119459.50356450811</v>
      </c>
      <c r="M9" s="63">
        <f t="shared" si="0"/>
        <v>398825.82657317352</v>
      </c>
      <c r="N9" s="63">
        <f t="shared" si="0"/>
        <v>127.87764987860132</v>
      </c>
      <c r="O9" s="63">
        <f t="shared" si="0"/>
        <v>623.96827676685325</v>
      </c>
      <c r="P9" s="63">
        <f t="shared" si="1"/>
        <v>100530.41861268495</v>
      </c>
      <c r="Q9" s="63">
        <f t="shared" si="1"/>
        <v>0</v>
      </c>
      <c r="R9" s="63">
        <f t="shared" si="1"/>
        <v>0</v>
      </c>
      <c r="S9" s="63">
        <f t="shared" si="1"/>
        <v>0</v>
      </c>
      <c r="T9" s="63">
        <f t="shared" si="1"/>
        <v>0</v>
      </c>
      <c r="U9" s="63">
        <f t="shared" si="1"/>
        <v>0</v>
      </c>
      <c r="V9" s="63">
        <f t="shared" si="1"/>
        <v>0</v>
      </c>
      <c r="W9" s="63">
        <f t="shared" si="1"/>
        <v>0</v>
      </c>
      <c r="X9" s="63">
        <f t="shared" si="1"/>
        <v>0</v>
      </c>
      <c r="AA9" s="3">
        <f>IF(ROUND(SUM(F9:X9)-E9,0)=0,0,1)</f>
        <v>0</v>
      </c>
    </row>
    <row r="10" spans="1:27" x14ac:dyDescent="0.25">
      <c r="A10" s="8">
        <v>3</v>
      </c>
      <c r="B10" s="3" t="s">
        <v>600</v>
      </c>
      <c r="C10" s="34" t="s">
        <v>373</v>
      </c>
      <c r="E10" s="63">
        <f>'Trial Balance Summary'!E191</f>
        <v>2822922.34</v>
      </c>
      <c r="F10" s="63">
        <f t="shared" si="0"/>
        <v>2157037.5336977309</v>
      </c>
      <c r="G10" s="63">
        <f t="shared" si="0"/>
        <v>259181.11756752431</v>
      </c>
      <c r="H10" s="63">
        <f t="shared" si="0"/>
        <v>392132.16371133603</v>
      </c>
      <c r="I10" s="63">
        <f t="shared" si="0"/>
        <v>5930.2718118522671</v>
      </c>
      <c r="J10" s="63">
        <f t="shared" si="0"/>
        <v>734.22412908647107</v>
      </c>
      <c r="K10" s="63">
        <f t="shared" si="0"/>
        <v>395.35145412348442</v>
      </c>
      <c r="L10" s="63">
        <f t="shared" si="0"/>
        <v>56.47877916049778</v>
      </c>
      <c r="M10" s="63">
        <f t="shared" si="0"/>
        <v>621.26657076547554</v>
      </c>
      <c r="N10" s="63">
        <f t="shared" si="0"/>
        <v>56.47877916049778</v>
      </c>
      <c r="O10" s="63">
        <f t="shared" si="0"/>
        <v>621.26657076547554</v>
      </c>
      <c r="P10" s="63">
        <f t="shared" si="1"/>
        <v>6156.1869284942568</v>
      </c>
      <c r="Q10" s="63">
        <f t="shared" si="1"/>
        <v>0</v>
      </c>
      <c r="R10" s="63">
        <f t="shared" si="1"/>
        <v>0</v>
      </c>
      <c r="S10" s="63">
        <f t="shared" si="1"/>
        <v>0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AA10" s="3">
        <f>IF(ROUND(SUM(F10:X10)-E10,0)=0,0,1)</f>
        <v>0</v>
      </c>
    </row>
    <row r="11" spans="1:27" x14ac:dyDescent="0.25">
      <c r="A11" s="8">
        <v>4</v>
      </c>
      <c r="B11" s="3" t="s">
        <v>601</v>
      </c>
      <c r="C11" s="34" t="s">
        <v>570</v>
      </c>
      <c r="E11" s="63">
        <f>'Trial Balance Summary'!E192</f>
        <v>31610564.399999999</v>
      </c>
      <c r="F11" s="63">
        <f t="shared" si="0"/>
        <v>8401303.3674885053</v>
      </c>
      <c r="G11" s="63">
        <f t="shared" si="0"/>
        <v>3656830.1029549022</v>
      </c>
      <c r="H11" s="63">
        <f t="shared" si="0"/>
        <v>5139806.2486368362</v>
      </c>
      <c r="I11" s="63">
        <f t="shared" si="0"/>
        <v>1623912.2677046824</v>
      </c>
      <c r="J11" s="63">
        <f t="shared" si="0"/>
        <v>2785647.8100326392</v>
      </c>
      <c r="K11" s="63">
        <f t="shared" si="0"/>
        <v>7308321.3876132863</v>
      </c>
      <c r="L11" s="63">
        <f t="shared" si="0"/>
        <v>583450.37025863572</v>
      </c>
      <c r="M11" s="63">
        <f t="shared" si="0"/>
        <v>2092252.5068871463</v>
      </c>
      <c r="N11" s="63">
        <f t="shared" si="0"/>
        <v>0</v>
      </c>
      <c r="O11" s="63">
        <f t="shared" si="0"/>
        <v>0</v>
      </c>
      <c r="P11" s="63">
        <f t="shared" si="1"/>
        <v>19040.338423358742</v>
      </c>
      <c r="Q11" s="63">
        <f t="shared" si="1"/>
        <v>0</v>
      </c>
      <c r="R11" s="63">
        <f t="shared" si="1"/>
        <v>0</v>
      </c>
      <c r="S11" s="63">
        <f t="shared" si="1"/>
        <v>0</v>
      </c>
      <c r="T11" s="63">
        <f t="shared" si="1"/>
        <v>0</v>
      </c>
      <c r="U11" s="63">
        <f t="shared" si="1"/>
        <v>0</v>
      </c>
      <c r="V11" s="63">
        <f t="shared" si="1"/>
        <v>0</v>
      </c>
      <c r="W11" s="63">
        <f t="shared" si="1"/>
        <v>0</v>
      </c>
      <c r="X11" s="63">
        <f t="shared" si="1"/>
        <v>0</v>
      </c>
      <c r="AA11" s="3">
        <f>IF(ROUND(SUM(F11:X11)-E11,0)=0,0,1)</f>
        <v>0</v>
      </c>
    </row>
    <row r="12" spans="1:27" x14ac:dyDescent="0.25">
      <c r="A12" s="8"/>
    </row>
    <row r="13" spans="1:27" x14ac:dyDescent="0.25">
      <c r="A13" s="8">
        <v>5</v>
      </c>
      <c r="B13" s="3" t="s">
        <v>602</v>
      </c>
      <c r="E13" s="63">
        <f>SUM(E8:E11)</f>
        <v>109879341.39000002</v>
      </c>
      <c r="F13" s="63">
        <f t="shared" ref="F13:X13" si="2">SUM(F8:F11)</f>
        <v>30899391.87797527</v>
      </c>
      <c r="G13" s="63">
        <f t="shared" si="2"/>
        <v>13143066.495572615</v>
      </c>
      <c r="H13" s="63">
        <f t="shared" si="2"/>
        <v>17633088.409716319</v>
      </c>
      <c r="I13" s="63">
        <f t="shared" si="2"/>
        <v>5393722.5842453502</v>
      </c>
      <c r="J13" s="63">
        <f t="shared" si="2"/>
        <v>9326021.5848608594</v>
      </c>
      <c r="K13" s="63">
        <f t="shared" si="2"/>
        <v>24434770.480563078</v>
      </c>
      <c r="L13" s="63">
        <f t="shared" si="2"/>
        <v>1943042.6469719261</v>
      </c>
      <c r="M13" s="63">
        <f t="shared" si="2"/>
        <v>6938612.0845943121</v>
      </c>
      <c r="N13" s="63">
        <f t="shared" si="2"/>
        <v>184.35642903909911</v>
      </c>
      <c r="O13" s="63">
        <f t="shared" si="2"/>
        <v>1245.2348475323288</v>
      </c>
      <c r="P13" s="63">
        <f t="shared" si="2"/>
        <v>166195.63422368647</v>
      </c>
      <c r="Q13" s="63">
        <f t="shared" si="2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AA13" s="3">
        <f>IF(ROUND(SUM(F13:X13)-E13,0)=0,0,1)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of Allocators'!$B$8:$B$56</xm:f>
          </x14:formula1>
          <xm:sqref>C8:C11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A17"/>
  <sheetViews>
    <sheetView zoomScaleNormal="100" workbookViewId="0"/>
  </sheetViews>
  <sheetFormatPr defaultColWidth="8.7109375" defaultRowHeight="15" x14ac:dyDescent="0.25"/>
  <cols>
    <col min="1" max="1" width="8.7109375" style="3"/>
    <col min="2" max="2" width="39.5703125" style="3" customWidth="1"/>
    <col min="3" max="3" width="15.5703125" style="3" customWidth="1"/>
    <col min="4" max="4" width="8.7109375" style="3"/>
    <col min="5" max="24" width="15.5703125" style="3" customWidth="1"/>
    <col min="25" max="16384" width="8.7109375" style="3"/>
  </cols>
  <sheetData>
    <row r="1" spans="1:27" x14ac:dyDescent="0.25">
      <c r="A1" s="110" t="s">
        <v>663</v>
      </c>
      <c r="B1" s="17"/>
      <c r="C1" s="17"/>
      <c r="D1" s="17"/>
      <c r="E1" s="17"/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</row>
    <row r="2" spans="1:27" x14ac:dyDescent="0.25">
      <c r="A2" s="16" t="s">
        <v>613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7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7" x14ac:dyDescent="0.25">
      <c r="A4" s="18" t="s">
        <v>0</v>
      </c>
      <c r="B4" s="17"/>
      <c r="C4" s="17"/>
      <c r="D4" s="17"/>
      <c r="E4" s="18" t="str">
        <f>[1]Income!D4</f>
        <v>Total</v>
      </c>
      <c r="F4" s="18" t="str">
        <f>IF('Allocate Plant'!F4="","",'Allocate Plant'!F4)</f>
        <v>Sch. 1</v>
      </c>
      <c r="G4" s="18" t="str">
        <f>IF('Allocate Plant'!G4="","",'Allocate Plant'!G4)</f>
        <v>Sch. 3</v>
      </c>
      <c r="H4" s="18" t="str">
        <f>IF('Allocate Plant'!H4="","",'Allocate Plant'!H4)</f>
        <v>Sch. 2</v>
      </c>
      <c r="I4" s="18" t="str">
        <f>IF('Allocate Plant'!I4="","",'Allocate Plant'!I4)</f>
        <v>Sch. 7</v>
      </c>
      <c r="J4" s="18" t="str">
        <f>IF('Allocate Plant'!J4="","",'Allocate Plant'!J4)</f>
        <v>Sch. 14</v>
      </c>
      <c r="K4" s="18" t="str">
        <f>IF('Allocate Plant'!K4="","",'Allocate Plant'!K4)</f>
        <v>Sch. 15</v>
      </c>
      <c r="L4" s="18" t="str">
        <f>IF('Allocate Plant'!L4="","",'Allocate Plant'!L4)</f>
        <v>Sch. 94</v>
      </c>
      <c r="M4" s="18" t="str">
        <f>IF('Allocate Plant'!M4="","",'Allocate Plant'!M4)</f>
        <v>Sch. 16</v>
      </c>
      <c r="N4" s="18" t="str">
        <f>IF('Allocate Plant'!N4="","",'Allocate Plant'!N4)</f>
        <v>Sch. 85</v>
      </c>
      <c r="O4" s="18" t="str">
        <f>IF('Allocate Plant'!O4="","",'Allocate Plant'!O4)</f>
        <v>Other</v>
      </c>
      <c r="P4" s="18" t="str">
        <f>IF('Allocate Plant'!P4="","",'Allocate Plant'!P4)</f>
        <v>Sch. 3</v>
      </c>
      <c r="Q4" s="18" t="str">
        <f>IF('Allocate Plant'!Q4="","",'Allocate Plant'!Q4)</f>
        <v>Sch. 17</v>
      </c>
      <c r="R4" s="18" t="str">
        <f>IF('Allocate Plant'!R4="","",'Allocate Plant'!R4)</f>
        <v/>
      </c>
      <c r="S4" s="18" t="str">
        <f>IF('Allocate Plant'!S4="","",'Allocate Plant'!S4)</f>
        <v/>
      </c>
      <c r="T4" s="18" t="str">
        <f>IF('Allocate Plant'!T4="","",'Allocate Plant'!T4)</f>
        <v/>
      </c>
      <c r="U4" s="18" t="str">
        <f>IF('Allocate Plant'!U4="","",'Allocate Plant'!U4)</f>
        <v/>
      </c>
      <c r="V4" s="18" t="str">
        <f>IF('Allocate Plant'!V4="","",'Allocate Plant'!V4)</f>
        <v/>
      </c>
      <c r="W4" s="18" t="str">
        <f>IF('Allocate Plant'!W4="","",'Allocate Plant'!W4)</f>
        <v/>
      </c>
      <c r="X4" s="18" t="str">
        <f>IF('Allocate Plant'!X4="","",'Allocate Plant'!X4)</f>
        <v/>
      </c>
    </row>
    <row r="5" spans="1:27" x14ac:dyDescent="0.25">
      <c r="A5" s="19" t="s">
        <v>1</v>
      </c>
      <c r="B5" s="19" t="s">
        <v>2</v>
      </c>
      <c r="C5" s="9" t="s">
        <v>332</v>
      </c>
      <c r="D5" s="9" t="s">
        <v>178</v>
      </c>
      <c r="E5" s="19" t="str">
        <f>[1]Income!D5</f>
        <v>System</v>
      </c>
      <c r="F5" s="19" t="str">
        <f>'Allocate Plant'!F5</f>
        <v>Domestic</v>
      </c>
      <c r="G5" s="19" t="str">
        <f>'Allocate Plant'!G5</f>
        <v>Irrigation</v>
      </c>
      <c r="H5" s="19" t="str">
        <f>'Allocate Plant'!H5</f>
        <v>GS</v>
      </c>
      <c r="I5" s="19" t="str">
        <f>'Allocate Plant'!I5</f>
        <v>LGS</v>
      </c>
      <c r="J5" s="19" t="str">
        <f>'Allocate Plant'!J5</f>
        <v>Industrial</v>
      </c>
      <c r="K5" s="19" t="str">
        <f>'Allocate Plant'!K5</f>
        <v>Lg. Ind.</v>
      </c>
      <c r="L5" s="75" t="str">
        <f>'Allocate Plant'!L5</f>
        <v>New Lg Ld</v>
      </c>
      <c r="M5" s="19" t="str">
        <f>'Allocate Plant'!M5</f>
        <v>Ag. Food</v>
      </c>
      <c r="N5" s="19" t="str">
        <f>'Allocate Plant'!N5</f>
        <v>Ag. Boiler</v>
      </c>
      <c r="O5" s="19" t="str">
        <f>'Allocate Plant'!O5</f>
        <v>(PA)</v>
      </c>
      <c r="P5" s="19" t="str">
        <f>'Allocate Plant'!P5</f>
        <v>St Lts</v>
      </c>
      <c r="Q5" s="19" t="str">
        <f>'Allocate Plant'!Q5</f>
        <v>Evolving Ind.</v>
      </c>
      <c r="R5" s="19" t="str">
        <f>'Allocate Plant'!R5</f>
        <v>n/a</v>
      </c>
      <c r="S5" s="19" t="str">
        <f>'Allocate Plant'!S5</f>
        <v>n/a</v>
      </c>
      <c r="T5" s="19" t="str">
        <f>'Allocate Plant'!T5</f>
        <v>n/a</v>
      </c>
      <c r="U5" s="19" t="str">
        <f>'Allocate Plant'!U5</f>
        <v>n/a</v>
      </c>
      <c r="V5" s="19" t="str">
        <f>'Allocate Plant'!V5</f>
        <v>n/a</v>
      </c>
      <c r="W5" s="19" t="str">
        <f>'Allocate Plant'!W5</f>
        <v>n/a</v>
      </c>
      <c r="X5" s="19" t="str">
        <f>'Allocate Plant'!X5</f>
        <v>n/a</v>
      </c>
      <c r="AA5" s="3" t="s">
        <v>152</v>
      </c>
    </row>
    <row r="6" spans="1:27" x14ac:dyDescent="0.25">
      <c r="A6" s="18" t="s">
        <v>69</v>
      </c>
      <c r="B6" s="18" t="s">
        <v>70</v>
      </c>
      <c r="C6" s="18" t="s">
        <v>71</v>
      </c>
      <c r="D6" s="18" t="s">
        <v>72</v>
      </c>
      <c r="E6" s="18" t="s">
        <v>73</v>
      </c>
      <c r="F6" s="18" t="s">
        <v>74</v>
      </c>
      <c r="G6" s="18" t="s">
        <v>75</v>
      </c>
      <c r="H6" s="18" t="s">
        <v>76</v>
      </c>
      <c r="I6" s="18" t="s">
        <v>77</v>
      </c>
      <c r="J6" s="18" t="s">
        <v>78</v>
      </c>
      <c r="K6" s="18" t="s">
        <v>79</v>
      </c>
      <c r="L6" s="18" t="s">
        <v>80</v>
      </c>
      <c r="M6" s="20" t="s">
        <v>87</v>
      </c>
      <c r="N6" s="20" t="s">
        <v>333</v>
      </c>
      <c r="O6" s="20" t="s">
        <v>334</v>
      </c>
      <c r="P6" s="20" t="s">
        <v>335</v>
      </c>
      <c r="Q6" s="20" t="s">
        <v>336</v>
      </c>
      <c r="R6" s="20" t="s">
        <v>337</v>
      </c>
      <c r="S6" s="20" t="s">
        <v>338</v>
      </c>
      <c r="T6" s="20" t="s">
        <v>339</v>
      </c>
      <c r="U6" s="20" t="s">
        <v>340</v>
      </c>
      <c r="V6" s="20" t="s">
        <v>341</v>
      </c>
      <c r="W6" s="20" t="s">
        <v>342</v>
      </c>
      <c r="X6" s="20" t="s">
        <v>365</v>
      </c>
    </row>
    <row r="8" spans="1:27" x14ac:dyDescent="0.25">
      <c r="A8" s="8">
        <v>1</v>
      </c>
      <c r="B8" s="23" t="s">
        <v>617</v>
      </c>
      <c r="C8" s="34" t="s">
        <v>574</v>
      </c>
      <c r="E8" s="63">
        <f>'Trial Balance Summary'!E198</f>
        <v>14003478.07</v>
      </c>
      <c r="F8" s="63">
        <f t="shared" ref="F8:O15" si="0">IFERROR($E8*VLOOKUP($C8,ALLOCATORS,F$1,FALSE),0)</f>
        <v>3844492.6266747005</v>
      </c>
      <c r="G8" s="63">
        <f t="shared" si="0"/>
        <v>1831639.2126632479</v>
      </c>
      <c r="H8" s="63">
        <f t="shared" si="0"/>
        <v>2206473.494493363</v>
      </c>
      <c r="I8" s="63">
        <f t="shared" si="0"/>
        <v>671921.18620196451</v>
      </c>
      <c r="J8" s="63">
        <f t="shared" si="0"/>
        <v>1187846.8528922431</v>
      </c>
      <c r="K8" s="63">
        <f t="shared" si="0"/>
        <v>3103203.8082265966</v>
      </c>
      <c r="L8" s="63">
        <f t="shared" si="0"/>
        <v>244475.14235132045</v>
      </c>
      <c r="M8" s="63">
        <f t="shared" si="0"/>
        <v>864155.59982193832</v>
      </c>
      <c r="N8" s="63">
        <f t="shared" si="0"/>
        <v>54.221696100215709</v>
      </c>
      <c r="O8" s="63">
        <f t="shared" si="0"/>
        <v>264.57022248333527</v>
      </c>
      <c r="P8" s="63">
        <f t="shared" ref="P8:X15" si="1">IFERROR($E8*VLOOKUP($C8,ALLOCATORS,P$1,FALSE),0)</f>
        <v>48951.35475604111</v>
      </c>
      <c r="Q8" s="63">
        <f t="shared" si="1"/>
        <v>0</v>
      </c>
      <c r="R8" s="63">
        <f t="shared" si="1"/>
        <v>0</v>
      </c>
      <c r="S8" s="63">
        <f t="shared" si="1"/>
        <v>0</v>
      </c>
      <c r="T8" s="63">
        <f t="shared" si="1"/>
        <v>0</v>
      </c>
      <c r="U8" s="63">
        <f t="shared" si="1"/>
        <v>0</v>
      </c>
      <c r="V8" s="63">
        <f t="shared" si="1"/>
        <v>0</v>
      </c>
      <c r="W8" s="63">
        <f t="shared" si="1"/>
        <v>0</v>
      </c>
      <c r="X8" s="63">
        <f t="shared" si="1"/>
        <v>0</v>
      </c>
      <c r="AA8" s="3">
        <f>IF(ROUND(SUM(F8:X8)-E8,0)=0,0,1)</f>
        <v>0</v>
      </c>
    </row>
    <row r="9" spans="1:27" x14ac:dyDescent="0.25">
      <c r="A9" s="8">
        <v>2</v>
      </c>
      <c r="B9" s="3" t="s">
        <v>618</v>
      </c>
      <c r="C9" s="34" t="s">
        <v>570</v>
      </c>
      <c r="E9" s="63">
        <f>'Trial Balance Summary'!E199</f>
        <v>6245476.2699999996</v>
      </c>
      <c r="F9" s="63">
        <f t="shared" si="0"/>
        <v>1659892.5648641868</v>
      </c>
      <c r="G9" s="63">
        <f t="shared" si="0"/>
        <v>722500.40658642899</v>
      </c>
      <c r="H9" s="63">
        <f t="shared" si="0"/>
        <v>1015500.3103411554</v>
      </c>
      <c r="I9" s="63">
        <f t="shared" si="0"/>
        <v>320845.44281377911</v>
      </c>
      <c r="J9" s="63">
        <f t="shared" si="0"/>
        <v>550376.04118629138</v>
      </c>
      <c r="K9" s="63">
        <f t="shared" si="0"/>
        <v>1443945.9929374829</v>
      </c>
      <c r="L9" s="63">
        <f t="shared" si="0"/>
        <v>115275.55775540101</v>
      </c>
      <c r="M9" s="63">
        <f t="shared" si="0"/>
        <v>413378.04720157682</v>
      </c>
      <c r="N9" s="63">
        <f t="shared" si="0"/>
        <v>0</v>
      </c>
      <c r="O9" s="63">
        <f t="shared" si="0"/>
        <v>0</v>
      </c>
      <c r="P9" s="63">
        <f t="shared" si="1"/>
        <v>3761.9063136960704</v>
      </c>
      <c r="Q9" s="63">
        <f t="shared" si="1"/>
        <v>0</v>
      </c>
      <c r="R9" s="63">
        <f t="shared" si="1"/>
        <v>0</v>
      </c>
      <c r="S9" s="63">
        <f t="shared" si="1"/>
        <v>0</v>
      </c>
      <c r="T9" s="63">
        <f t="shared" si="1"/>
        <v>0</v>
      </c>
      <c r="U9" s="63">
        <f t="shared" si="1"/>
        <v>0</v>
      </c>
      <c r="V9" s="63">
        <f t="shared" si="1"/>
        <v>0</v>
      </c>
      <c r="W9" s="63">
        <f t="shared" si="1"/>
        <v>0</v>
      </c>
      <c r="X9" s="63">
        <f t="shared" si="1"/>
        <v>0</v>
      </c>
      <c r="AA9" s="3">
        <f>IF(ROUND(SUM(F9:X9)-E9,0)=0,0,1)</f>
        <v>0</v>
      </c>
    </row>
    <row r="10" spans="1:27" x14ac:dyDescent="0.25">
      <c r="A10" s="8">
        <v>3</v>
      </c>
      <c r="B10" s="3" t="str">
        <f>'Trial Balance Summary'!A200</f>
        <v>Eliminate JLB Investment in PRP</v>
      </c>
      <c r="C10" s="34" t="s">
        <v>570</v>
      </c>
      <c r="E10" s="63">
        <f>'Trial Balance Summary'!E200</f>
        <v>-8856864.7599999998</v>
      </c>
      <c r="F10" s="63">
        <f t="shared" si="0"/>
        <v>-2353934.8045800244</v>
      </c>
      <c r="G10" s="63">
        <f t="shared" si="0"/>
        <v>-1024595.7415479885</v>
      </c>
      <c r="H10" s="63">
        <f t="shared" si="0"/>
        <v>-1440106.1702264131</v>
      </c>
      <c r="I10" s="63">
        <f t="shared" si="0"/>
        <v>-454998.87807018362</v>
      </c>
      <c r="J10" s="63">
        <f t="shared" si="0"/>
        <v>-780501.91101457376</v>
      </c>
      <c r="K10" s="63">
        <f t="shared" si="0"/>
        <v>-2047695.6163650914</v>
      </c>
      <c r="L10" s="63">
        <f t="shared" si="0"/>
        <v>-163475.12680136337</v>
      </c>
      <c r="M10" s="63">
        <f t="shared" si="0"/>
        <v>-586221.65877147147</v>
      </c>
      <c r="N10" s="63">
        <f t="shared" si="0"/>
        <v>0</v>
      </c>
      <c r="O10" s="63">
        <f t="shared" si="0"/>
        <v>0</v>
      </c>
      <c r="P10" s="63">
        <f t="shared" si="1"/>
        <v>-5334.8526228883156</v>
      </c>
      <c r="Q10" s="63">
        <f t="shared" si="1"/>
        <v>0</v>
      </c>
      <c r="R10" s="63">
        <f t="shared" si="1"/>
        <v>0</v>
      </c>
      <c r="S10" s="63">
        <f t="shared" si="1"/>
        <v>0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AA10" s="3">
        <f>IF(ROUND(SUM(F10:X10)-E10,0)=0,0,1)</f>
        <v>0</v>
      </c>
    </row>
    <row r="11" spans="1:27" x14ac:dyDescent="0.25">
      <c r="A11" s="8">
        <v>4</v>
      </c>
      <c r="B11" s="3" t="str">
        <f>'Trial Balance Summary'!A201</f>
        <v>Federal rebates on revenue bonds</v>
      </c>
      <c r="C11" s="34" t="s">
        <v>570</v>
      </c>
      <c r="E11" s="63">
        <f>'Trial Balance Summary'!E201</f>
        <v>10551974.060000001</v>
      </c>
      <c r="F11" s="63">
        <f t="shared" si="0"/>
        <v>2804452.7798412032</v>
      </c>
      <c r="G11" s="63">
        <f t="shared" si="0"/>
        <v>1220692.4210504531</v>
      </c>
      <c r="H11" s="63">
        <f t="shared" si="0"/>
        <v>1715727.1070124204</v>
      </c>
      <c r="I11" s="63">
        <f t="shared" si="0"/>
        <v>542080.80272478738</v>
      </c>
      <c r="J11" s="63">
        <f t="shared" si="0"/>
        <v>929881.63892955414</v>
      </c>
      <c r="K11" s="63">
        <f t="shared" si="0"/>
        <v>2439602.6824575965</v>
      </c>
      <c r="L11" s="63">
        <f t="shared" si="0"/>
        <v>194762.51971845591</v>
      </c>
      <c r="M11" s="63">
        <f t="shared" si="0"/>
        <v>698418.22184114938</v>
      </c>
      <c r="N11" s="63">
        <f t="shared" si="0"/>
        <v>0</v>
      </c>
      <c r="O11" s="63">
        <f t="shared" si="0"/>
        <v>0</v>
      </c>
      <c r="P11" s="63">
        <f t="shared" si="1"/>
        <v>6355.8864243785147</v>
      </c>
      <c r="Q11" s="63">
        <f t="shared" si="1"/>
        <v>0</v>
      </c>
      <c r="R11" s="63">
        <f t="shared" si="1"/>
        <v>0</v>
      </c>
      <c r="S11" s="63">
        <f t="shared" si="1"/>
        <v>0</v>
      </c>
      <c r="T11" s="63">
        <f t="shared" si="1"/>
        <v>0</v>
      </c>
      <c r="U11" s="63">
        <f t="shared" si="1"/>
        <v>0</v>
      </c>
      <c r="V11" s="63">
        <f t="shared" si="1"/>
        <v>0</v>
      </c>
      <c r="W11" s="63">
        <f t="shared" si="1"/>
        <v>0</v>
      </c>
      <c r="X11" s="63">
        <f t="shared" si="1"/>
        <v>0</v>
      </c>
      <c r="AA11" s="3">
        <f>IF(ROUND(SUM(F11:X11)-E11,0)=0,0,1)</f>
        <v>0</v>
      </c>
    </row>
    <row r="12" spans="1:27" x14ac:dyDescent="0.25">
      <c r="A12" s="8">
        <v>5</v>
      </c>
      <c r="B12" s="3" t="str">
        <f>'Trial Balance Summary'!A202</f>
        <v>Amortization of debt/discount premium</v>
      </c>
      <c r="C12" s="34" t="s">
        <v>574</v>
      </c>
      <c r="E12" s="63">
        <f>'Trial Balance Summary'!E202</f>
        <v>3641316.22</v>
      </c>
      <c r="F12" s="63">
        <f t="shared" si="0"/>
        <v>999681.17129211116</v>
      </c>
      <c r="G12" s="63">
        <f t="shared" si="0"/>
        <v>476280.0742015026</v>
      </c>
      <c r="H12" s="63">
        <f t="shared" si="0"/>
        <v>573748.01348182233</v>
      </c>
      <c r="I12" s="63">
        <f t="shared" si="0"/>
        <v>174719.27342967971</v>
      </c>
      <c r="J12" s="63">
        <f t="shared" si="0"/>
        <v>308875.12307236961</v>
      </c>
      <c r="K12" s="63">
        <f t="shared" si="0"/>
        <v>806924.27298251016</v>
      </c>
      <c r="L12" s="63">
        <f t="shared" si="0"/>
        <v>63570.728413378536</v>
      </c>
      <c r="M12" s="63">
        <f t="shared" si="0"/>
        <v>224705.87567645992</v>
      </c>
      <c r="N12" s="63">
        <f t="shared" si="0"/>
        <v>14.099235954002262</v>
      </c>
      <c r="O12" s="63">
        <f t="shared" si="0"/>
        <v>68.796040358106367</v>
      </c>
      <c r="P12" s="63">
        <f t="shared" si="1"/>
        <v>12728.79217385361</v>
      </c>
      <c r="Q12" s="63">
        <f t="shared" si="1"/>
        <v>0</v>
      </c>
      <c r="R12" s="63">
        <f t="shared" si="1"/>
        <v>0</v>
      </c>
      <c r="S12" s="63">
        <f t="shared" si="1"/>
        <v>0</v>
      </c>
      <c r="T12" s="63">
        <f t="shared" si="1"/>
        <v>0</v>
      </c>
      <c r="U12" s="63">
        <f t="shared" si="1"/>
        <v>0</v>
      </c>
      <c r="V12" s="63">
        <f t="shared" si="1"/>
        <v>0</v>
      </c>
      <c r="W12" s="63">
        <f t="shared" si="1"/>
        <v>0</v>
      </c>
      <c r="X12" s="63">
        <f t="shared" si="1"/>
        <v>0</v>
      </c>
    </row>
    <row r="13" spans="1:27" x14ac:dyDescent="0.25">
      <c r="A13" s="8">
        <v>6</v>
      </c>
      <c r="B13" s="3" t="s">
        <v>361</v>
      </c>
      <c r="C13" s="34"/>
      <c r="E13" s="63">
        <v>0</v>
      </c>
      <c r="F13" s="63">
        <f t="shared" si="0"/>
        <v>0</v>
      </c>
      <c r="G13" s="63">
        <f t="shared" si="0"/>
        <v>0</v>
      </c>
      <c r="H13" s="63">
        <f t="shared" si="0"/>
        <v>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 t="shared" si="0"/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P13" s="63">
        <f t="shared" si="1"/>
        <v>0</v>
      </c>
      <c r="Q13" s="63">
        <f t="shared" si="1"/>
        <v>0</v>
      </c>
      <c r="R13" s="63">
        <f t="shared" si="1"/>
        <v>0</v>
      </c>
      <c r="S13" s="63">
        <f t="shared" si="1"/>
        <v>0</v>
      </c>
      <c r="T13" s="63">
        <f t="shared" si="1"/>
        <v>0</v>
      </c>
      <c r="U13" s="63">
        <f t="shared" si="1"/>
        <v>0</v>
      </c>
      <c r="V13" s="63">
        <f t="shared" si="1"/>
        <v>0</v>
      </c>
      <c r="W13" s="63">
        <f t="shared" si="1"/>
        <v>0</v>
      </c>
      <c r="X13" s="63">
        <f t="shared" si="1"/>
        <v>0</v>
      </c>
    </row>
    <row r="14" spans="1:27" x14ac:dyDescent="0.25">
      <c r="A14" s="8">
        <v>7</v>
      </c>
      <c r="B14" s="3" t="s">
        <v>361</v>
      </c>
      <c r="C14" s="34"/>
      <c r="E14" s="63">
        <v>0</v>
      </c>
      <c r="F14" s="63">
        <f t="shared" si="0"/>
        <v>0</v>
      </c>
      <c r="G14" s="63">
        <f t="shared" si="0"/>
        <v>0</v>
      </c>
      <c r="H14" s="63">
        <f t="shared" si="0"/>
        <v>0</v>
      </c>
      <c r="I14" s="63">
        <f t="shared" si="0"/>
        <v>0</v>
      </c>
      <c r="J14" s="63">
        <f t="shared" si="0"/>
        <v>0</v>
      </c>
      <c r="K14" s="63">
        <f t="shared" si="0"/>
        <v>0</v>
      </c>
      <c r="L14" s="63">
        <f t="shared" si="0"/>
        <v>0</v>
      </c>
      <c r="M14" s="63">
        <f t="shared" si="0"/>
        <v>0</v>
      </c>
      <c r="N14" s="63">
        <f t="shared" si="0"/>
        <v>0</v>
      </c>
      <c r="O14" s="63">
        <f t="shared" si="0"/>
        <v>0</v>
      </c>
      <c r="P14" s="63">
        <f t="shared" si="1"/>
        <v>0</v>
      </c>
      <c r="Q14" s="63">
        <f t="shared" si="1"/>
        <v>0</v>
      </c>
      <c r="R14" s="63">
        <f t="shared" si="1"/>
        <v>0</v>
      </c>
      <c r="S14" s="63">
        <f t="shared" si="1"/>
        <v>0</v>
      </c>
      <c r="T14" s="63">
        <f t="shared" si="1"/>
        <v>0</v>
      </c>
      <c r="U14" s="63">
        <f t="shared" si="1"/>
        <v>0</v>
      </c>
      <c r="V14" s="63">
        <f t="shared" si="1"/>
        <v>0</v>
      </c>
      <c r="W14" s="63">
        <f t="shared" si="1"/>
        <v>0</v>
      </c>
      <c r="X14" s="63">
        <f t="shared" si="1"/>
        <v>0</v>
      </c>
    </row>
    <row r="15" spans="1:27" x14ac:dyDescent="0.25">
      <c r="A15" s="8">
        <v>8</v>
      </c>
      <c r="B15" s="3" t="s">
        <v>361</v>
      </c>
      <c r="C15" s="34"/>
      <c r="E15" s="63"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3">
        <f t="shared" si="0"/>
        <v>0</v>
      </c>
      <c r="N15" s="63">
        <f t="shared" si="0"/>
        <v>0</v>
      </c>
      <c r="O15" s="63">
        <f t="shared" si="0"/>
        <v>0</v>
      </c>
      <c r="P15" s="63">
        <f t="shared" si="1"/>
        <v>0</v>
      </c>
      <c r="Q15" s="63">
        <f t="shared" si="1"/>
        <v>0</v>
      </c>
      <c r="R15" s="63">
        <f t="shared" si="1"/>
        <v>0</v>
      </c>
      <c r="S15" s="63">
        <f t="shared" si="1"/>
        <v>0</v>
      </c>
      <c r="T15" s="63">
        <f t="shared" si="1"/>
        <v>0</v>
      </c>
      <c r="U15" s="63">
        <f t="shared" si="1"/>
        <v>0</v>
      </c>
      <c r="V15" s="63">
        <f t="shared" si="1"/>
        <v>0</v>
      </c>
      <c r="W15" s="63">
        <f t="shared" si="1"/>
        <v>0</v>
      </c>
      <c r="X15" s="63">
        <f t="shared" si="1"/>
        <v>0</v>
      </c>
    </row>
    <row r="16" spans="1:27" x14ac:dyDescent="0.25">
      <c r="A16" s="8"/>
    </row>
    <row r="17" spans="1:27" x14ac:dyDescent="0.25">
      <c r="A17" s="8">
        <v>9</v>
      </c>
      <c r="B17" s="3" t="s">
        <v>619</v>
      </c>
      <c r="E17" s="63">
        <f>SUM(E8:E11)</f>
        <v>21944063.640000001</v>
      </c>
      <c r="F17" s="63">
        <f t="shared" ref="F17:X17" si="2">SUM(F8:F11)</f>
        <v>5954903.1668000659</v>
      </c>
      <c r="G17" s="63">
        <f t="shared" si="2"/>
        <v>2750236.2987521412</v>
      </c>
      <c r="H17" s="63">
        <f t="shared" si="2"/>
        <v>3497594.7416205257</v>
      </c>
      <c r="I17" s="63">
        <f t="shared" si="2"/>
        <v>1079848.5536703472</v>
      </c>
      <c r="J17" s="63">
        <f t="shared" si="2"/>
        <v>1887602.6219935149</v>
      </c>
      <c r="K17" s="63">
        <f t="shared" si="2"/>
        <v>4939056.8672565846</v>
      </c>
      <c r="L17" s="63">
        <f t="shared" si="2"/>
        <v>391038.09302381403</v>
      </c>
      <c r="M17" s="63">
        <f t="shared" si="2"/>
        <v>1389730.210093193</v>
      </c>
      <c r="N17" s="63">
        <f t="shared" si="2"/>
        <v>54.221696100215709</v>
      </c>
      <c r="O17" s="63">
        <f t="shared" si="2"/>
        <v>264.57022248333527</v>
      </c>
      <c r="P17" s="63">
        <f t="shared" si="2"/>
        <v>53734.294871227379</v>
      </c>
      <c r="Q17" s="63">
        <f t="shared" si="2"/>
        <v>0</v>
      </c>
      <c r="R17" s="63">
        <f t="shared" si="2"/>
        <v>0</v>
      </c>
      <c r="S17" s="63">
        <f t="shared" si="2"/>
        <v>0</v>
      </c>
      <c r="T17" s="63">
        <f t="shared" si="2"/>
        <v>0</v>
      </c>
      <c r="U17" s="63">
        <f t="shared" si="2"/>
        <v>0</v>
      </c>
      <c r="V17" s="63">
        <f t="shared" si="2"/>
        <v>0</v>
      </c>
      <c r="W17" s="63">
        <f t="shared" si="2"/>
        <v>0</v>
      </c>
      <c r="X17" s="63">
        <f t="shared" si="2"/>
        <v>0</v>
      </c>
      <c r="AA17" s="3">
        <f>IF(ROUND(SUM(F17:X17)-E17,0)=0,0,1)</f>
        <v>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of Allocators'!$B$8:$B$56</xm:f>
          </x14:formula1>
          <xm:sqref>C8:C15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P56"/>
  <sheetViews>
    <sheetView workbookViewId="0"/>
  </sheetViews>
  <sheetFormatPr defaultColWidth="8.7109375" defaultRowHeight="15" x14ac:dyDescent="0.25"/>
  <cols>
    <col min="1" max="1" width="8.7109375" style="3"/>
    <col min="2" max="2" width="17.140625" style="3" customWidth="1"/>
    <col min="3" max="3" width="40.140625" style="3" bestFit="1" customWidth="1"/>
    <col min="4" max="4" width="8.42578125" style="3" bestFit="1" customWidth="1"/>
    <col min="5" max="24" width="10.5703125" style="3" customWidth="1"/>
    <col min="25" max="16384" width="8.7109375" style="3"/>
  </cols>
  <sheetData>
    <row r="1" spans="1:42" x14ac:dyDescent="0.25">
      <c r="A1" s="110" t="s">
        <v>664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42" x14ac:dyDescent="0.25">
      <c r="A2" s="16" t="s">
        <v>331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4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42" x14ac:dyDescent="0.25">
      <c r="A4" s="18" t="s">
        <v>0</v>
      </c>
      <c r="B4" s="17"/>
      <c r="C4" s="17"/>
      <c r="D4" s="17" t="s">
        <v>363</v>
      </c>
      <c r="E4" s="18" t="str">
        <f>[1]Income!D4</f>
        <v>Total</v>
      </c>
      <c r="F4" s="18" t="str">
        <f>IF('Present Revenues'!C3="","",'Present Revenues'!C3)</f>
        <v>Sch. 1</v>
      </c>
      <c r="G4" s="18" t="str">
        <f>IF('Present Revenues'!D3="","",'Present Revenues'!D3)</f>
        <v>Sch. 3</v>
      </c>
      <c r="H4" s="18" t="str">
        <f>IF('Present Revenues'!E3="","",'Present Revenues'!E3)</f>
        <v>Sch. 2</v>
      </c>
      <c r="I4" s="18" t="str">
        <f>IF('Present Revenues'!F3="","",'Present Revenues'!F3)</f>
        <v>Sch. 7</v>
      </c>
      <c r="J4" s="18" t="str">
        <f>IF('Present Revenues'!G3="","",'Present Revenues'!G3)</f>
        <v>Sch. 14</v>
      </c>
      <c r="K4" s="18" t="str">
        <f>IF('Present Revenues'!H3="","",'Present Revenues'!H3)</f>
        <v>Sch. 15</v>
      </c>
      <c r="L4" s="20" t="str">
        <f>IF('Present Revenues'!I3="","",'Present Revenues'!I3)</f>
        <v>Sch. 94</v>
      </c>
      <c r="M4" s="18" t="str">
        <f>IF('Present Revenues'!J3="","",'Present Revenues'!J3)</f>
        <v>Sch. 16</v>
      </c>
      <c r="N4" s="18" t="str">
        <f>IF('Present Revenues'!K3="","",'Present Revenues'!K3)</f>
        <v>Sch. 85</v>
      </c>
      <c r="O4" s="18" t="str">
        <f>IF('Present Revenues'!L3="","",'Present Revenues'!L3)</f>
        <v>Other</v>
      </c>
      <c r="P4" s="18" t="str">
        <f>IF('Present Revenues'!M3="","",'Present Revenues'!M3)</f>
        <v>Sch. 3</v>
      </c>
      <c r="Q4" s="18" t="str">
        <f>IF('Present Revenues'!N3="","",'Present Revenues'!N3)</f>
        <v>Sch. 17</v>
      </c>
      <c r="R4" s="18" t="str">
        <f>IF('Present Revenues'!O3="","",'Present Revenues'!O3)</f>
        <v/>
      </c>
      <c r="S4" s="18" t="str">
        <f>IF('Present Revenues'!P3="","",'Present Revenues'!P3)</f>
        <v/>
      </c>
      <c r="T4" s="18" t="str">
        <f>IF('Present Revenues'!Q3="","",'Present Revenues'!Q3)</f>
        <v/>
      </c>
      <c r="U4" s="18" t="str">
        <f>IF('Present Revenues'!R3="","",'Present Revenues'!R3)</f>
        <v/>
      </c>
      <c r="V4" s="18" t="str">
        <f>IF('Present Revenues'!S3="","",'Present Revenues'!S3)</f>
        <v/>
      </c>
      <c r="W4" s="18" t="str">
        <f>IF('Present Revenues'!T3="","",'Present Revenues'!T3)</f>
        <v/>
      </c>
      <c r="X4" s="18" t="str">
        <f>IF('Present Revenues'!U3="","",'Present Revenues'!U3)</f>
        <v/>
      </c>
      <c r="Y4" s="8"/>
    </row>
    <row r="5" spans="1:42" x14ac:dyDescent="0.25">
      <c r="A5" s="19" t="s">
        <v>1</v>
      </c>
      <c r="B5" s="19" t="s">
        <v>332</v>
      </c>
      <c r="C5" s="19" t="s">
        <v>85</v>
      </c>
      <c r="D5" s="19" t="s">
        <v>364</v>
      </c>
      <c r="E5" s="19" t="str">
        <f>[1]Income!D5</f>
        <v>System</v>
      </c>
      <c r="F5" s="19" t="str">
        <f>IF('Present Revenues'!C4="","",'Present Revenues'!C4)</f>
        <v>Domestic</v>
      </c>
      <c r="G5" s="19" t="str">
        <f>IF('Present Revenues'!D4="","",'Present Revenues'!D4)</f>
        <v>Irrigation</v>
      </c>
      <c r="H5" s="19" t="str">
        <f>IF('Present Revenues'!E4="","",'Present Revenues'!E4)</f>
        <v>GS</v>
      </c>
      <c r="I5" s="19" t="str">
        <f>IF('Present Revenues'!F4="","",'Present Revenues'!F4)</f>
        <v>LGS</v>
      </c>
      <c r="J5" s="19" t="str">
        <f>IF('Present Revenues'!G4="","",'Present Revenues'!G4)</f>
        <v>Industrial</v>
      </c>
      <c r="K5" s="19" t="str">
        <f>IF('Present Revenues'!H4="","",'Present Revenues'!H4)</f>
        <v>Lg. Ind.</v>
      </c>
      <c r="L5" s="75" t="str">
        <f>IF('Present Revenues'!I4="","",'Present Revenues'!I4)</f>
        <v>New Lg Ld</v>
      </c>
      <c r="M5" s="19" t="str">
        <f>IF('Present Revenues'!J4="","",'Present Revenues'!J4)</f>
        <v>Ag. Food</v>
      </c>
      <c r="N5" s="19" t="str">
        <f>IF('Present Revenues'!K4="","",'Present Revenues'!K4)</f>
        <v>Ag. Boiler</v>
      </c>
      <c r="O5" s="19" t="str">
        <f>IF('Present Revenues'!L4="","",'Present Revenues'!L4)</f>
        <v>(PA)</v>
      </c>
      <c r="P5" s="19" t="str">
        <f>IF('Present Revenues'!M4="","",'Present Revenues'!M4)</f>
        <v>St Lts</v>
      </c>
      <c r="Q5" s="19" t="str">
        <f>IF('Present Revenues'!N4="","",'Present Revenues'!N4)</f>
        <v>Evolving Ind.</v>
      </c>
      <c r="R5" s="19" t="str">
        <f>IF('Present Revenues'!O4="","",'Present Revenues'!O4)</f>
        <v>n/a</v>
      </c>
      <c r="S5" s="19" t="str">
        <f>IF('Present Revenues'!P4="","",'Present Revenues'!P4)</f>
        <v>n/a</v>
      </c>
      <c r="T5" s="19" t="str">
        <f>IF('Present Revenues'!Q4="","",'Present Revenues'!Q4)</f>
        <v>n/a</v>
      </c>
      <c r="U5" s="19" t="str">
        <f>IF('Present Revenues'!R4="","",'Present Revenues'!R4)</f>
        <v>n/a</v>
      </c>
      <c r="V5" s="19" t="str">
        <f>IF('Present Revenues'!S4="","",'Present Revenues'!S4)</f>
        <v>n/a</v>
      </c>
      <c r="W5" s="19" t="str">
        <f>IF('Present Revenues'!T4="","",'Present Revenues'!T4)</f>
        <v>n/a</v>
      </c>
      <c r="X5" s="19" t="str">
        <f>IF('Present Revenues'!U4="","",'Present Revenues'!U4)</f>
        <v>n/a</v>
      </c>
      <c r="Y5" s="8"/>
      <c r="AO5" s="3" t="s">
        <v>678</v>
      </c>
    </row>
    <row r="6" spans="1:42" x14ac:dyDescent="0.25">
      <c r="A6" s="18" t="s">
        <v>69</v>
      </c>
      <c r="B6" s="18" t="s">
        <v>70</v>
      </c>
      <c r="C6" s="18" t="s">
        <v>71</v>
      </c>
      <c r="D6" s="18" t="s">
        <v>72</v>
      </c>
      <c r="E6" s="18" t="s">
        <v>73</v>
      </c>
      <c r="F6" s="18" t="s">
        <v>74</v>
      </c>
      <c r="G6" s="18" t="s">
        <v>75</v>
      </c>
      <c r="H6" s="18" t="s">
        <v>76</v>
      </c>
      <c r="I6" s="18" t="s">
        <v>77</v>
      </c>
      <c r="J6" s="18" t="s">
        <v>78</v>
      </c>
      <c r="K6" s="18" t="s">
        <v>79</v>
      </c>
      <c r="L6" s="18" t="s">
        <v>80</v>
      </c>
      <c r="M6" s="20" t="s">
        <v>87</v>
      </c>
      <c r="N6" s="20" t="s">
        <v>333</v>
      </c>
      <c r="O6" s="20" t="s">
        <v>334</v>
      </c>
      <c r="P6" s="20" t="s">
        <v>335</v>
      </c>
      <c r="Q6" s="20" t="s">
        <v>336</v>
      </c>
      <c r="R6" s="20" t="s">
        <v>337</v>
      </c>
      <c r="S6" s="20" t="s">
        <v>338</v>
      </c>
      <c r="T6" s="20" t="s">
        <v>339</v>
      </c>
      <c r="U6" s="20" t="s">
        <v>340</v>
      </c>
      <c r="V6" s="20" t="s">
        <v>341</v>
      </c>
      <c r="W6" s="20" t="s">
        <v>342</v>
      </c>
      <c r="X6" s="20" t="s">
        <v>365</v>
      </c>
    </row>
    <row r="7" spans="1:42" x14ac:dyDescent="0.25">
      <c r="AO7" s="27" t="s">
        <v>370</v>
      </c>
      <c r="AP7" s="3" t="s">
        <v>6</v>
      </c>
    </row>
    <row r="8" spans="1:42" x14ac:dyDescent="0.25">
      <c r="A8" s="8">
        <v>1</v>
      </c>
      <c r="B8" s="27" t="s">
        <v>367</v>
      </c>
      <c r="C8" s="3" t="s">
        <v>366</v>
      </c>
      <c r="D8" s="34" t="s">
        <v>370</v>
      </c>
      <c r="E8" s="26">
        <f>SUM(F8:X8)</f>
        <v>0.99999999999999989</v>
      </c>
      <c r="F8" s="26">
        <f>'Allocator Development'!E9</f>
        <v>0.16037805273224637</v>
      </c>
      <c r="G8" s="26">
        <f>'Allocator Development'!F9</f>
        <v>0.11766758694749158</v>
      </c>
      <c r="H8" s="26">
        <f>'Allocator Development'!G9</f>
        <v>0.10253362969674165</v>
      </c>
      <c r="I8" s="26">
        <f>'Allocator Development'!H9</f>
        <v>5.1911240768268273E-2</v>
      </c>
      <c r="J8" s="26">
        <f>'Allocator Development'!I9</f>
        <v>0.11546590108993152</v>
      </c>
      <c r="K8" s="26">
        <f>'Allocator Development'!J9</f>
        <v>0.35202865359442798</v>
      </c>
      <c r="L8" s="26">
        <f>'Allocator Development'!K9</f>
        <v>2.6723745484595593E-2</v>
      </c>
      <c r="M8" s="26">
        <f>'Allocator Development'!L9</f>
        <v>7.2086619748938693E-2</v>
      </c>
      <c r="N8" s="26">
        <f>'Allocator Development'!M9</f>
        <v>0</v>
      </c>
      <c r="O8" s="26">
        <f>'Allocator Development'!N9</f>
        <v>2.3366587403579172E-4</v>
      </c>
      <c r="P8" s="26">
        <f>'Allocator Development'!O9</f>
        <v>9.7090406332251431E-4</v>
      </c>
      <c r="Q8" s="26">
        <f>'Allocator Development'!P9</f>
        <v>0</v>
      </c>
      <c r="R8" s="26">
        <f>'Allocator Development'!Q9</f>
        <v>0</v>
      </c>
      <c r="S8" s="26">
        <f>'Allocator Development'!R9</f>
        <v>0</v>
      </c>
      <c r="T8" s="26">
        <f>'Allocator Development'!S9</f>
        <v>0</v>
      </c>
      <c r="U8" s="26">
        <f>'Allocator Development'!T9</f>
        <v>0</v>
      </c>
      <c r="V8" s="26">
        <f>'Allocator Development'!U9</f>
        <v>0</v>
      </c>
      <c r="W8" s="26">
        <f>'Allocator Development'!V9</f>
        <v>0</v>
      </c>
      <c r="X8" s="26">
        <f>'Allocator Development'!W9</f>
        <v>0</v>
      </c>
      <c r="AO8" s="27" t="s">
        <v>374</v>
      </c>
      <c r="AP8" s="3" t="s">
        <v>81</v>
      </c>
    </row>
    <row r="9" spans="1:42" x14ac:dyDescent="0.25">
      <c r="A9" s="8">
        <f>A8+1</f>
        <v>2</v>
      </c>
      <c r="B9" s="28" t="s">
        <v>369</v>
      </c>
      <c r="C9" s="3" t="s">
        <v>368</v>
      </c>
      <c r="D9" s="34" t="s">
        <v>370</v>
      </c>
      <c r="E9" s="26">
        <f>SUM(F9:X9)</f>
        <v>0.99999999999999989</v>
      </c>
      <c r="F9" s="26">
        <f>'Allocator Development'!E12</f>
        <v>0.16295803020854296</v>
      </c>
      <c r="G9" s="26">
        <f>'Allocator Development'!F12</f>
        <v>0.11850029160129097</v>
      </c>
      <c r="H9" s="26">
        <f>'Allocator Development'!G12</f>
        <v>0.10377789181571172</v>
      </c>
      <c r="I9" s="26">
        <f>'Allocator Development'!H12</f>
        <v>5.2007673532456319E-2</v>
      </c>
      <c r="J9" s="26">
        <f>'Allocator Development'!I12</f>
        <v>0.11449368502406339</v>
      </c>
      <c r="K9" s="26">
        <f>'Allocator Development'!J12</f>
        <v>0.3490645930178094</v>
      </c>
      <c r="L9" s="26">
        <f>'Allocator Development'!K12</f>
        <v>2.649873310752162E-2</v>
      </c>
      <c r="M9" s="26">
        <f>'Allocator Development'!L12</f>
        <v>7.1479654641000159E-2</v>
      </c>
      <c r="N9" s="26">
        <f>'Allocator Development'!M12</f>
        <v>0</v>
      </c>
      <c r="O9" s="26">
        <f>'Allocator Development'!N12</f>
        <v>2.3655170384032781E-4</v>
      </c>
      <c r="P9" s="26">
        <f>'Allocator Development'!O12</f>
        <v>9.8289534776310294E-4</v>
      </c>
      <c r="Q9" s="26">
        <f>'Allocator Development'!P12</f>
        <v>0</v>
      </c>
      <c r="R9" s="26">
        <f>'Allocator Development'!Q12</f>
        <v>0</v>
      </c>
      <c r="S9" s="26">
        <f>'Allocator Development'!R12</f>
        <v>0</v>
      </c>
      <c r="T9" s="26">
        <f>'Allocator Development'!S12</f>
        <v>0</v>
      </c>
      <c r="U9" s="26">
        <f>'Allocator Development'!T12</f>
        <v>0</v>
      </c>
      <c r="V9" s="26">
        <f>'Allocator Development'!U12</f>
        <v>0</v>
      </c>
      <c r="W9" s="26">
        <f>'Allocator Development'!V12</f>
        <v>0</v>
      </c>
      <c r="X9" s="26">
        <f>'Allocator Development'!W12</f>
        <v>0</v>
      </c>
      <c r="AO9" s="27" t="s">
        <v>371</v>
      </c>
      <c r="AP9" s="3" t="s">
        <v>82</v>
      </c>
    </row>
    <row r="10" spans="1:42" x14ac:dyDescent="0.25">
      <c r="A10" s="8">
        <f t="shared" ref="A10:A55" si="0">A9+1</f>
        <v>3</v>
      </c>
      <c r="B10" s="27" t="s">
        <v>91</v>
      </c>
      <c r="C10" s="3" t="s">
        <v>82</v>
      </c>
      <c r="D10" s="34" t="s">
        <v>371</v>
      </c>
      <c r="E10" s="26">
        <f>SUM(F10:X10)</f>
        <v>1.0000000000000004</v>
      </c>
      <c r="F10" s="26">
        <f>'Allocator Development'!E15</f>
        <v>0.21431102007107306</v>
      </c>
      <c r="G10" s="26">
        <f>'Allocator Development'!F15</f>
        <v>0.12803448865739211</v>
      </c>
      <c r="H10" s="26">
        <f>'Allocator Development'!G15</f>
        <v>0.10913299744722124</v>
      </c>
      <c r="I10" s="26">
        <f>'Allocator Development'!H15</f>
        <v>3.8455820595590169E-2</v>
      </c>
      <c r="J10" s="26">
        <f>'Allocator Development'!I15</f>
        <v>8.3711604070963716E-2</v>
      </c>
      <c r="K10" s="26">
        <f>'Allocator Development'!J15</f>
        <v>0.34532422329670071</v>
      </c>
      <c r="L10" s="26">
        <f>'Allocator Development'!K15</f>
        <v>2.9785825622278279E-2</v>
      </c>
      <c r="M10" s="26">
        <f>'Allocator Development'!L15</f>
        <v>4.5902149768711979E-2</v>
      </c>
      <c r="N10" s="26">
        <f>'Allocator Development'!M15</f>
        <v>6.602564614356028E-5</v>
      </c>
      <c r="O10" s="26">
        <f>'Allocator Development'!N15</f>
        <v>2.3539346972852764E-4</v>
      </c>
      <c r="P10" s="26">
        <f>'Allocator Development'!O15</f>
        <v>5.0404513541970029E-3</v>
      </c>
      <c r="Q10" s="26">
        <f>'Allocator Development'!P15</f>
        <v>0</v>
      </c>
      <c r="R10" s="26">
        <f>'Allocator Development'!Q15</f>
        <v>0</v>
      </c>
      <c r="S10" s="26">
        <f>'Allocator Development'!R15</f>
        <v>0</v>
      </c>
      <c r="T10" s="26">
        <f>'Allocator Development'!S15</f>
        <v>0</v>
      </c>
      <c r="U10" s="26">
        <f>'Allocator Development'!T15</f>
        <v>0</v>
      </c>
      <c r="V10" s="26">
        <f>'Allocator Development'!U15</f>
        <v>0</v>
      </c>
      <c r="W10" s="26">
        <f>'Allocator Development'!V15</f>
        <v>0</v>
      </c>
      <c r="X10" s="26">
        <f>'Allocator Development'!W15</f>
        <v>0</v>
      </c>
      <c r="AO10" s="27" t="s">
        <v>523</v>
      </c>
      <c r="AP10" s="3" t="s">
        <v>679</v>
      </c>
    </row>
    <row r="11" spans="1:42" x14ac:dyDescent="0.25">
      <c r="A11" s="8">
        <f t="shared" si="0"/>
        <v>4</v>
      </c>
      <c r="B11" s="27" t="s">
        <v>373</v>
      </c>
      <c r="C11" s="3" t="s">
        <v>372</v>
      </c>
      <c r="D11" s="34" t="s">
        <v>374</v>
      </c>
      <c r="E11" s="26">
        <f t="shared" ref="E11:E34" si="1">SUM(F11:X11)</f>
        <v>1.0000000000000002</v>
      </c>
      <c r="F11" s="26">
        <f>'Allocator Development'!E18</f>
        <v>0.7641150814293145</v>
      </c>
      <c r="G11" s="26">
        <f>'Allocator Development'!F18</f>
        <v>9.1813052698971637E-2</v>
      </c>
      <c r="H11" s="26">
        <f>'Allocator Development'!G18</f>
        <v>0.13891000760273697</v>
      </c>
      <c r="I11" s="26">
        <f>'Allocator Development'!H18</f>
        <v>2.1007562722580131E-3</v>
      </c>
      <c r="J11" s="26">
        <f>'Allocator Development'!I18</f>
        <v>2.6009363370813494E-4</v>
      </c>
      <c r="K11" s="26">
        <f>'Allocator Development'!J18</f>
        <v>1.4005041815053418E-4</v>
      </c>
      <c r="L11" s="26">
        <f>'Allocator Development'!K18</f>
        <v>2.0007202592933457E-5</v>
      </c>
      <c r="M11" s="26">
        <f>'Allocator Development'!L18</f>
        <v>2.2007922852226801E-4</v>
      </c>
      <c r="N11" s="26">
        <f>'Allocator Development'!M18</f>
        <v>2.0007202592933457E-5</v>
      </c>
      <c r="O11" s="26">
        <f>'Allocator Development'!N18</f>
        <v>2.2007922852226801E-4</v>
      </c>
      <c r="P11" s="26">
        <f>'Allocator Development'!O18</f>
        <v>2.1807850826297465E-3</v>
      </c>
      <c r="Q11" s="26">
        <f>'Allocator Development'!P18</f>
        <v>0</v>
      </c>
      <c r="R11" s="26">
        <f>'Allocator Development'!Q18</f>
        <v>0</v>
      </c>
      <c r="S11" s="26">
        <f>'Allocator Development'!R18</f>
        <v>0</v>
      </c>
      <c r="T11" s="26">
        <f>'Allocator Development'!S18</f>
        <v>0</v>
      </c>
      <c r="U11" s="26">
        <f>'Allocator Development'!T18</f>
        <v>0</v>
      </c>
      <c r="V11" s="26">
        <f>'Allocator Development'!U18</f>
        <v>0</v>
      </c>
      <c r="W11" s="26">
        <f>'Allocator Development'!V18</f>
        <v>0</v>
      </c>
      <c r="X11" s="26">
        <f>'Allocator Development'!W18</f>
        <v>0</v>
      </c>
      <c r="AO11" s="27" t="s">
        <v>531</v>
      </c>
      <c r="AP11" s="3" t="s">
        <v>680</v>
      </c>
    </row>
    <row r="12" spans="1:42" x14ac:dyDescent="0.25">
      <c r="A12" s="8">
        <f t="shared" si="0"/>
        <v>5</v>
      </c>
      <c r="B12" s="27" t="s">
        <v>376</v>
      </c>
      <c r="C12" s="3" t="s">
        <v>375</v>
      </c>
      <c r="D12" s="34" t="s">
        <v>374</v>
      </c>
      <c r="E12" s="26">
        <f t="shared" si="1"/>
        <v>0.99999999999999989</v>
      </c>
      <c r="F12" s="26">
        <f>'Allocator Development'!E23</f>
        <v>0.49743416082732034</v>
      </c>
      <c r="G12" s="26">
        <f>'Allocator Development'!F23</f>
        <v>0.29884862851337624</v>
      </c>
      <c r="H12" s="26">
        <f>'Allocator Development'!G23</f>
        <v>0.18085910026309621</v>
      </c>
      <c r="I12" s="26">
        <f>'Allocator Development'!H23</f>
        <v>2.0513688817109067E-2</v>
      </c>
      <c r="J12" s="26">
        <f>'Allocator Development'!I23</f>
        <v>0</v>
      </c>
      <c r="K12" s="26">
        <f>'Allocator Development'!J23</f>
        <v>0</v>
      </c>
      <c r="L12" s="26">
        <f>'Allocator Development'!K23</f>
        <v>0</v>
      </c>
      <c r="M12" s="26">
        <f>'Allocator Development'!L23</f>
        <v>0</v>
      </c>
      <c r="N12" s="26">
        <f>'Allocator Development'!M23</f>
        <v>0</v>
      </c>
      <c r="O12" s="26">
        <f>'Allocator Development'!N23</f>
        <v>2.149053114173331E-4</v>
      </c>
      <c r="P12" s="26">
        <f>'Allocator Development'!O23</f>
        <v>2.1295162676808459E-3</v>
      </c>
      <c r="Q12" s="26">
        <f>'Allocator Development'!P23</f>
        <v>0</v>
      </c>
      <c r="R12" s="26">
        <f>'Allocator Development'!Q23</f>
        <v>0</v>
      </c>
      <c r="S12" s="26">
        <f>'Allocator Development'!R23</f>
        <v>0</v>
      </c>
      <c r="T12" s="26">
        <f>'Allocator Development'!S23</f>
        <v>0</v>
      </c>
      <c r="U12" s="26">
        <f>'Allocator Development'!T23</f>
        <v>0</v>
      </c>
      <c r="V12" s="26">
        <f>'Allocator Development'!U23</f>
        <v>0</v>
      </c>
      <c r="W12" s="26">
        <f>'Allocator Development'!V23</f>
        <v>0</v>
      </c>
      <c r="X12" s="26">
        <f>'Allocator Development'!W23</f>
        <v>0</v>
      </c>
      <c r="AO12" s="27" t="s">
        <v>575</v>
      </c>
      <c r="AP12" s="3" t="s">
        <v>681</v>
      </c>
    </row>
    <row r="13" spans="1:42" x14ac:dyDescent="0.25">
      <c r="A13" s="8">
        <f t="shared" si="0"/>
        <v>6</v>
      </c>
      <c r="B13" s="27" t="s">
        <v>378</v>
      </c>
      <c r="C13" s="3" t="s">
        <v>377</v>
      </c>
      <c r="D13" s="34" t="s">
        <v>374</v>
      </c>
      <c r="E13" s="26">
        <f t="shared" si="1"/>
        <v>1</v>
      </c>
      <c r="F13" s="26">
        <f>'Allocator Development'!E28</f>
        <v>0.41508531681338984</v>
      </c>
      <c r="G13" s="26">
        <f>'Allocator Development'!F28</f>
        <v>0.24937506792739919</v>
      </c>
      <c r="H13" s="26">
        <f>'Allocator Development'!G28</f>
        <v>0.30183675687425282</v>
      </c>
      <c r="I13" s="26">
        <f>'Allocator Development'!H28</f>
        <v>2.2823606129768505E-2</v>
      </c>
      <c r="J13" s="26">
        <f>'Allocator Development'!I28</f>
        <v>4.2386697098141506E-3</v>
      </c>
      <c r="K13" s="26">
        <f>'Allocator Development'!J28</f>
        <v>2.2823606129768505E-3</v>
      </c>
      <c r="L13" s="26">
        <f>'Allocator Development'!K28</f>
        <v>3.2605151613955004E-4</v>
      </c>
      <c r="M13" s="26">
        <f>'Allocator Development'!L28</f>
        <v>3.5865666775350504E-3</v>
      </c>
      <c r="N13" s="26">
        <f>'Allocator Development'!M28</f>
        <v>3.2605151613955004E-4</v>
      </c>
      <c r="O13" s="26">
        <f>'Allocator Development'!N28</f>
        <v>1.1955222258450169E-4</v>
      </c>
      <c r="P13" s="26">
        <f>'Allocator Development'!O28</f>
        <v>0</v>
      </c>
      <c r="Q13" s="26">
        <f>'Allocator Development'!P28</f>
        <v>0</v>
      </c>
      <c r="R13" s="26">
        <f>'Allocator Development'!Q28</f>
        <v>0</v>
      </c>
      <c r="S13" s="26">
        <f>'Allocator Development'!R28</f>
        <v>0</v>
      </c>
      <c r="T13" s="26">
        <f>'Allocator Development'!S28</f>
        <v>0</v>
      </c>
      <c r="U13" s="26">
        <f>'Allocator Development'!T28</f>
        <v>0</v>
      </c>
      <c r="V13" s="26">
        <f>'Allocator Development'!U28</f>
        <v>0</v>
      </c>
      <c r="W13" s="26">
        <f>'Allocator Development'!V28</f>
        <v>0</v>
      </c>
      <c r="X13" s="26">
        <f>'Allocator Development'!W28</f>
        <v>0</v>
      </c>
    </row>
    <row r="14" spans="1:42" x14ac:dyDescent="0.25">
      <c r="A14" s="8">
        <f t="shared" si="0"/>
        <v>7</v>
      </c>
      <c r="B14" s="28" t="s">
        <v>380</v>
      </c>
      <c r="C14" s="3" t="s">
        <v>379</v>
      </c>
      <c r="D14" s="34" t="s">
        <v>374</v>
      </c>
      <c r="E14" s="26">
        <f t="shared" si="1"/>
        <v>1</v>
      </c>
      <c r="F14" s="26">
        <f>'Allocator Development'!E33</f>
        <v>0.60388814660795176</v>
      </c>
      <c r="G14" s="26">
        <f>'Allocator Development'!F33</f>
        <v>0.21768244957979871</v>
      </c>
      <c r="H14" s="26">
        <f>'Allocator Development'!G33</f>
        <v>0.16467304940428662</v>
      </c>
      <c r="I14" s="26">
        <f>'Allocator Development'!H33</f>
        <v>8.3012483496327678E-3</v>
      </c>
      <c r="J14" s="26">
        <f>'Allocator Development'!I33</f>
        <v>1.0277736051926285E-3</v>
      </c>
      <c r="K14" s="26">
        <f>'Allocator Development'!J33</f>
        <v>5.5341655664218454E-4</v>
      </c>
      <c r="L14" s="26">
        <f>'Allocator Development'!K33</f>
        <v>7.9059508091740654E-5</v>
      </c>
      <c r="M14" s="26">
        <f>'Allocator Development'!L33</f>
        <v>8.6965458900914721E-4</v>
      </c>
      <c r="N14" s="26">
        <f>'Allocator Development'!M33</f>
        <v>7.9059508091740654E-5</v>
      </c>
      <c r="O14" s="26">
        <f>'Allocator Development'!N33</f>
        <v>2.6089637670274413E-4</v>
      </c>
      <c r="P14" s="26">
        <f>'Allocator Development'!O33</f>
        <v>2.5852459145999196E-3</v>
      </c>
      <c r="Q14" s="26">
        <f>'Allocator Development'!P33</f>
        <v>0</v>
      </c>
      <c r="R14" s="26">
        <f>'Allocator Development'!Q33</f>
        <v>0</v>
      </c>
      <c r="S14" s="26">
        <f>'Allocator Development'!R33</f>
        <v>0</v>
      </c>
      <c r="T14" s="26">
        <f>'Allocator Development'!S33</f>
        <v>0</v>
      </c>
      <c r="U14" s="26">
        <f>'Allocator Development'!T33</f>
        <v>0</v>
      </c>
      <c r="V14" s="26">
        <f>'Allocator Development'!U33</f>
        <v>0</v>
      </c>
      <c r="W14" s="26">
        <f>'Allocator Development'!V33</f>
        <v>0</v>
      </c>
      <c r="X14" s="26">
        <f>'Allocator Development'!W33</f>
        <v>0</v>
      </c>
    </row>
    <row r="15" spans="1:42" x14ac:dyDescent="0.25">
      <c r="A15" s="8">
        <f t="shared" si="0"/>
        <v>8</v>
      </c>
      <c r="B15" s="27" t="s">
        <v>382</v>
      </c>
      <c r="C15" s="27" t="s">
        <v>381</v>
      </c>
      <c r="D15" s="34" t="s">
        <v>374</v>
      </c>
      <c r="E15" s="26">
        <f t="shared" si="1"/>
        <v>1.0000000000000002</v>
      </c>
      <c r="F15" s="26">
        <f>'Allocator Development'!E38</f>
        <v>0.7641150814293145</v>
      </c>
      <c r="G15" s="26">
        <f>'Allocator Development'!F38</f>
        <v>9.1813052698971637E-2</v>
      </c>
      <c r="H15" s="26">
        <f>'Allocator Development'!G38</f>
        <v>0.13891000760273697</v>
      </c>
      <c r="I15" s="26">
        <f>'Allocator Development'!H38</f>
        <v>2.1007562722580131E-3</v>
      </c>
      <c r="J15" s="26">
        <f>'Allocator Development'!I38</f>
        <v>2.6009363370813494E-4</v>
      </c>
      <c r="K15" s="26">
        <f>'Allocator Development'!J38</f>
        <v>1.4005041815053418E-4</v>
      </c>
      <c r="L15" s="26">
        <f>'Allocator Development'!K38</f>
        <v>2.0007202592933457E-5</v>
      </c>
      <c r="M15" s="26">
        <f>'Allocator Development'!L38</f>
        <v>2.2007922852226801E-4</v>
      </c>
      <c r="N15" s="26">
        <f>'Allocator Development'!M38</f>
        <v>2.0007202592933457E-5</v>
      </c>
      <c r="O15" s="26">
        <f>'Allocator Development'!N38</f>
        <v>2.2007922852226801E-4</v>
      </c>
      <c r="P15" s="26">
        <f>'Allocator Development'!O38</f>
        <v>2.1807850826297465E-3</v>
      </c>
      <c r="Q15" s="26">
        <f>'Allocator Development'!P38</f>
        <v>0</v>
      </c>
      <c r="R15" s="26">
        <f>'Allocator Development'!Q38</f>
        <v>0</v>
      </c>
      <c r="S15" s="26">
        <f>'Allocator Development'!R38</f>
        <v>0</v>
      </c>
      <c r="T15" s="26">
        <f>'Allocator Development'!S38</f>
        <v>0</v>
      </c>
      <c r="U15" s="26">
        <f>'Allocator Development'!T38</f>
        <v>0</v>
      </c>
      <c r="V15" s="26">
        <f>'Allocator Development'!U38</f>
        <v>0</v>
      </c>
      <c r="W15" s="26">
        <f>'Allocator Development'!V38</f>
        <v>0</v>
      </c>
      <c r="X15" s="26">
        <f>'Allocator Development'!W38</f>
        <v>0</v>
      </c>
    </row>
    <row r="16" spans="1:42" x14ac:dyDescent="0.25">
      <c r="A16" s="8">
        <f t="shared" si="0"/>
        <v>9</v>
      </c>
      <c r="B16" s="28" t="s">
        <v>521</v>
      </c>
      <c r="C16" s="28" t="s">
        <v>383</v>
      </c>
      <c r="D16" s="34" t="s">
        <v>374</v>
      </c>
      <c r="E16" s="26">
        <f t="shared" si="1"/>
        <v>1.0000000000000002</v>
      </c>
      <c r="F16" s="26">
        <f>'Allocator Development'!E43</f>
        <v>0.7641150814293145</v>
      </c>
      <c r="G16" s="26">
        <f>'Allocator Development'!F43</f>
        <v>9.1813052698971637E-2</v>
      </c>
      <c r="H16" s="26">
        <f>'Allocator Development'!G43</f>
        <v>0.13891000760273697</v>
      </c>
      <c r="I16" s="26">
        <f>'Allocator Development'!H43</f>
        <v>2.1007562722580131E-3</v>
      </c>
      <c r="J16" s="26">
        <f>'Allocator Development'!I43</f>
        <v>2.6009363370813494E-4</v>
      </c>
      <c r="K16" s="26">
        <f>'Allocator Development'!J43</f>
        <v>1.4005041815053418E-4</v>
      </c>
      <c r="L16" s="26">
        <f>'Allocator Development'!K43</f>
        <v>2.0007202592933457E-5</v>
      </c>
      <c r="M16" s="26">
        <f>'Allocator Development'!L43</f>
        <v>2.2007922852226801E-4</v>
      </c>
      <c r="N16" s="26">
        <f>'Allocator Development'!M43</f>
        <v>2.0007202592933457E-5</v>
      </c>
      <c r="O16" s="26">
        <f>'Allocator Development'!N43</f>
        <v>2.2007922852226801E-4</v>
      </c>
      <c r="P16" s="26">
        <f>'Allocator Development'!O43</f>
        <v>2.1807850826297465E-3</v>
      </c>
      <c r="Q16" s="26">
        <f>'Allocator Development'!P43</f>
        <v>0</v>
      </c>
      <c r="R16" s="26">
        <f>'Allocator Development'!Q43</f>
        <v>0</v>
      </c>
      <c r="S16" s="26">
        <f>'Allocator Development'!R43</f>
        <v>0</v>
      </c>
      <c r="T16" s="26">
        <f>'Allocator Development'!S43</f>
        <v>0</v>
      </c>
      <c r="U16" s="26">
        <f>'Allocator Development'!T43</f>
        <v>0</v>
      </c>
      <c r="V16" s="26">
        <f>'Allocator Development'!U43</f>
        <v>0</v>
      </c>
      <c r="W16" s="26">
        <f>'Allocator Development'!V43</f>
        <v>0</v>
      </c>
      <c r="X16" s="26">
        <f>'Allocator Development'!W43</f>
        <v>0</v>
      </c>
    </row>
    <row r="17" spans="1:24" x14ac:dyDescent="0.25">
      <c r="A17" s="8">
        <f t="shared" si="0"/>
        <v>10</v>
      </c>
      <c r="B17" s="27" t="s">
        <v>524</v>
      </c>
      <c r="C17" s="3" t="s">
        <v>522</v>
      </c>
      <c r="D17" s="34" t="s">
        <v>523</v>
      </c>
      <c r="E17" s="26">
        <f t="shared" si="1"/>
        <v>1</v>
      </c>
      <c r="F17" s="26">
        <f>'Allocator Development'!E46</f>
        <v>0.31688021253588611</v>
      </c>
      <c r="G17" s="26">
        <f>'Allocator Development'!F46</f>
        <v>0.19146767301859663</v>
      </c>
      <c r="H17" s="26">
        <f>'Allocator Development'!G46</f>
        <v>0.16767803123544969</v>
      </c>
      <c r="I17" s="26">
        <f>'Allocator Development'!H46</f>
        <v>4.5749867743958617E-2</v>
      </c>
      <c r="J17" s="26">
        <f>'Allocator Development'!I46</f>
        <v>6.972751637429124E-2</v>
      </c>
      <c r="K17" s="26">
        <f>'Allocator Development'!J46</f>
        <v>0.15353304861720241</v>
      </c>
      <c r="L17" s="26">
        <f>'Allocator Development'!K46</f>
        <v>1.048996636795637E-2</v>
      </c>
      <c r="M17" s="26">
        <f>'Allocator Development'!L46</f>
        <v>4.3531807956202428E-2</v>
      </c>
      <c r="N17" s="26">
        <f>'Allocator Development'!M46</f>
        <v>0</v>
      </c>
      <c r="O17" s="26">
        <f>'Allocator Development'!N46</f>
        <v>2.4931628790544978E-4</v>
      </c>
      <c r="P17" s="26">
        <f>'Allocator Development'!O46</f>
        <v>6.925598625510753E-4</v>
      </c>
      <c r="Q17" s="26">
        <f>'Allocator Development'!P46</f>
        <v>0</v>
      </c>
      <c r="R17" s="26">
        <f>'Allocator Development'!Q46</f>
        <v>0</v>
      </c>
      <c r="S17" s="26">
        <f>'Allocator Development'!R46</f>
        <v>0</v>
      </c>
      <c r="T17" s="26">
        <f>'Allocator Development'!S46</f>
        <v>0</v>
      </c>
      <c r="U17" s="26">
        <f>'Allocator Development'!T46</f>
        <v>0</v>
      </c>
      <c r="V17" s="26">
        <f>'Allocator Development'!U46</f>
        <v>0</v>
      </c>
      <c r="W17" s="26">
        <f>'Allocator Development'!V46</f>
        <v>0</v>
      </c>
      <c r="X17" s="26">
        <f>'Allocator Development'!W46</f>
        <v>0</v>
      </c>
    </row>
    <row r="18" spans="1:24" x14ac:dyDescent="0.25">
      <c r="A18" s="8">
        <f t="shared" si="0"/>
        <v>11</v>
      </c>
      <c r="B18" s="28" t="s">
        <v>551</v>
      </c>
      <c r="C18" s="23" t="s">
        <v>552</v>
      </c>
      <c r="D18" s="34" t="s">
        <v>523</v>
      </c>
      <c r="E18" s="26">
        <f t="shared" si="1"/>
        <v>1</v>
      </c>
      <c r="F18" s="26">
        <f>'Allocator Development'!E49</f>
        <v>0.23120843883217487</v>
      </c>
      <c r="G18" s="26">
        <f>'Allocator Development'!F49</f>
        <v>0.19558342875266771</v>
      </c>
      <c r="H18" s="26">
        <f>'Allocator Development'!G49</f>
        <v>0.17128240897533073</v>
      </c>
      <c r="I18" s="26">
        <f>'Allocator Development'!H49</f>
        <v>4.6733298928615587E-2</v>
      </c>
      <c r="J18" s="26">
        <f>'Allocator Development'!I49</f>
        <v>8.9032958644454124E-2</v>
      </c>
      <c r="K18" s="26">
        <f>'Allocator Development'!J49</f>
        <v>0.19604171034453099</v>
      </c>
      <c r="L18" s="26">
        <f>'Allocator Development'!K49</f>
        <v>1.3394321071276898E-2</v>
      </c>
      <c r="M18" s="26">
        <f>'Allocator Development'!L49</f>
        <v>5.5584450142725825E-2</v>
      </c>
      <c r="N18" s="26">
        <f>'Allocator Development'!M49</f>
        <v>0</v>
      </c>
      <c r="O18" s="26">
        <f>'Allocator Development'!N49</f>
        <v>2.5467554738443508E-4</v>
      </c>
      <c r="P18" s="26">
        <f>'Allocator Development'!O49</f>
        <v>8.8430876083882997E-4</v>
      </c>
      <c r="Q18" s="26">
        <f>'Allocator Development'!P49</f>
        <v>0</v>
      </c>
      <c r="R18" s="26">
        <f>'Allocator Development'!Q49</f>
        <v>0</v>
      </c>
      <c r="S18" s="26">
        <f>'Allocator Development'!R49</f>
        <v>0</v>
      </c>
      <c r="T18" s="26">
        <f>'Allocator Development'!S49</f>
        <v>0</v>
      </c>
      <c r="U18" s="26">
        <f>'Allocator Development'!T49</f>
        <v>0</v>
      </c>
      <c r="V18" s="26">
        <f>'Allocator Development'!U49</f>
        <v>0</v>
      </c>
      <c r="W18" s="26">
        <f>'Allocator Development'!V49</f>
        <v>0</v>
      </c>
      <c r="X18" s="26">
        <f>'Allocator Development'!W49</f>
        <v>0</v>
      </c>
    </row>
    <row r="19" spans="1:24" x14ac:dyDescent="0.25">
      <c r="A19" s="8">
        <f t="shared" si="0"/>
        <v>12</v>
      </c>
      <c r="B19" s="27" t="s">
        <v>525</v>
      </c>
      <c r="C19" s="23" t="s">
        <v>526</v>
      </c>
      <c r="D19" s="34" t="s">
        <v>523</v>
      </c>
      <c r="E19" s="26">
        <f t="shared" si="1"/>
        <v>1.0000000000000002</v>
      </c>
      <c r="F19" s="26">
        <f>'Allocator Development'!E52</f>
        <v>0.19785434700637303</v>
      </c>
      <c r="G19" s="26">
        <f>'Allocator Development'!F52</f>
        <v>0.18351357612132332</v>
      </c>
      <c r="H19" s="26">
        <f>'Allocator Development'!G52</f>
        <v>0.12876239707512602</v>
      </c>
      <c r="I19" s="26">
        <f>'Allocator Development'!H52</f>
        <v>4.6665754542715904E-2</v>
      </c>
      <c r="J19" s="26">
        <f>'Allocator Development'!I52</f>
        <v>9.8674204057612236E-2</v>
      </c>
      <c r="K19" s="26">
        <f>'Allocator Development'!J52</f>
        <v>0.26086927765773477</v>
      </c>
      <c r="L19" s="26">
        <f>'Allocator Development'!K52</f>
        <v>1.9803513515241667E-2</v>
      </c>
      <c r="M19" s="26">
        <f>'Allocator Development'!L52</f>
        <v>6.3856930023873146E-2</v>
      </c>
      <c r="N19" s="26">
        <f>'Allocator Development'!M52</f>
        <v>0</v>
      </c>
      <c r="O19" s="26">
        <f>'Allocator Development'!N52</f>
        <v>0</v>
      </c>
      <c r="P19" s="26">
        <f>'Allocator Development'!O52</f>
        <v>0</v>
      </c>
      <c r="Q19" s="26">
        <f>'Allocator Development'!P52</f>
        <v>0</v>
      </c>
      <c r="R19" s="26">
        <f>'Allocator Development'!Q52</f>
        <v>0</v>
      </c>
      <c r="S19" s="26">
        <f>'Allocator Development'!R52</f>
        <v>0</v>
      </c>
      <c r="T19" s="26">
        <f>'Allocator Development'!S52</f>
        <v>0</v>
      </c>
      <c r="U19" s="26">
        <f>'Allocator Development'!T52</f>
        <v>0</v>
      </c>
      <c r="V19" s="26">
        <f>'Allocator Development'!U52</f>
        <v>0</v>
      </c>
      <c r="W19" s="26">
        <f>'Allocator Development'!V52</f>
        <v>0</v>
      </c>
      <c r="X19" s="26">
        <f>'Allocator Development'!W52</f>
        <v>0</v>
      </c>
    </row>
    <row r="20" spans="1:24" x14ac:dyDescent="0.25">
      <c r="A20" s="8">
        <f t="shared" si="0"/>
        <v>13</v>
      </c>
      <c r="B20" s="27" t="s">
        <v>528</v>
      </c>
      <c r="C20" s="3" t="s">
        <v>527</v>
      </c>
      <c r="D20" s="34" t="s">
        <v>523</v>
      </c>
      <c r="E20" s="26">
        <f t="shared" si="1"/>
        <v>1</v>
      </c>
      <c r="F20" s="26">
        <f>'Allocator Development'!E55</f>
        <v>0.26577517760133723</v>
      </c>
      <c r="G20" s="26">
        <f>'Allocator Development'!F55</f>
        <v>0.11568379661563093</v>
      </c>
      <c r="H20" s="26">
        <f>'Allocator Development'!G55</f>
        <v>0.16259773737658531</v>
      </c>
      <c r="I20" s="26">
        <f>'Allocator Development'!H55</f>
        <v>5.1372454068067279E-2</v>
      </c>
      <c r="J20" s="26">
        <f>'Allocator Development'!I55</f>
        <v>8.8123950423126235E-2</v>
      </c>
      <c r="K20" s="26">
        <f>'Allocator Development'!J55</f>
        <v>0.23119869974903984</v>
      </c>
      <c r="L20" s="26">
        <f>'Allocator Development'!K55</f>
        <v>1.8457448683157199E-2</v>
      </c>
      <c r="M20" s="26">
        <f>'Allocator Development'!L55</f>
        <v>6.6188394500388825E-2</v>
      </c>
      <c r="N20" s="26">
        <f>'Allocator Development'!M55</f>
        <v>0</v>
      </c>
      <c r="O20" s="26">
        <f>'Allocator Development'!N55</f>
        <v>0</v>
      </c>
      <c r="P20" s="26">
        <f>'Allocator Development'!O55</f>
        <v>6.0234098266713477E-4</v>
      </c>
      <c r="Q20" s="26">
        <f>'Allocator Development'!P55</f>
        <v>0</v>
      </c>
      <c r="R20" s="26">
        <f>'Allocator Development'!Q55</f>
        <v>0</v>
      </c>
      <c r="S20" s="26">
        <f>'Allocator Development'!R55</f>
        <v>0</v>
      </c>
      <c r="T20" s="26">
        <f>'Allocator Development'!S55</f>
        <v>0</v>
      </c>
      <c r="U20" s="26">
        <f>'Allocator Development'!T55</f>
        <v>0</v>
      </c>
      <c r="V20" s="26">
        <f>'Allocator Development'!U55</f>
        <v>0</v>
      </c>
      <c r="W20" s="26">
        <f>'Allocator Development'!V55</f>
        <v>0</v>
      </c>
      <c r="X20" s="26">
        <f>'Allocator Development'!W55</f>
        <v>0</v>
      </c>
    </row>
    <row r="21" spans="1:24" x14ac:dyDescent="0.25">
      <c r="A21" s="8">
        <f t="shared" si="0"/>
        <v>14</v>
      </c>
      <c r="B21" s="27" t="s">
        <v>544</v>
      </c>
      <c r="C21" s="27" t="s">
        <v>543</v>
      </c>
      <c r="D21" s="34" t="s">
        <v>523</v>
      </c>
      <c r="E21" s="26">
        <f t="shared" si="1"/>
        <v>0</v>
      </c>
      <c r="F21" s="26">
        <f>'Allocator Development'!E58</f>
        <v>0</v>
      </c>
      <c r="G21" s="26">
        <f>'Allocator Development'!F58</f>
        <v>0</v>
      </c>
      <c r="H21" s="26">
        <f>'Allocator Development'!G58</f>
        <v>0</v>
      </c>
      <c r="I21" s="26">
        <f>'Allocator Development'!H58</f>
        <v>0</v>
      </c>
      <c r="J21" s="26">
        <f>'Allocator Development'!I58</f>
        <v>0</v>
      </c>
      <c r="K21" s="26">
        <f>'Allocator Development'!J58</f>
        <v>0</v>
      </c>
      <c r="L21" s="26">
        <f>'Allocator Development'!K58</f>
        <v>0</v>
      </c>
      <c r="M21" s="26">
        <f>'Allocator Development'!L58</f>
        <v>0</v>
      </c>
      <c r="N21" s="26">
        <f>'Allocator Development'!M58</f>
        <v>0</v>
      </c>
      <c r="O21" s="26">
        <f>'Allocator Development'!N58</f>
        <v>0</v>
      </c>
      <c r="P21" s="26">
        <f>'Allocator Development'!O58</f>
        <v>0</v>
      </c>
      <c r="Q21" s="26">
        <f>'Allocator Development'!P58</f>
        <v>0</v>
      </c>
      <c r="R21" s="26">
        <f>'Allocator Development'!Q58</f>
        <v>0</v>
      </c>
      <c r="S21" s="26">
        <f>'Allocator Development'!R58</f>
        <v>0</v>
      </c>
      <c r="T21" s="26">
        <f>'Allocator Development'!S58</f>
        <v>0</v>
      </c>
      <c r="U21" s="26">
        <f>'Allocator Development'!T58</f>
        <v>0</v>
      </c>
      <c r="V21" s="26">
        <f>'Allocator Development'!U58</f>
        <v>0</v>
      </c>
      <c r="W21" s="26">
        <f>'Allocator Development'!V58</f>
        <v>0</v>
      </c>
      <c r="X21" s="26">
        <f>'Allocator Development'!W58</f>
        <v>0</v>
      </c>
    </row>
    <row r="22" spans="1:24" x14ac:dyDescent="0.25">
      <c r="A22" s="8">
        <f t="shared" si="0"/>
        <v>15</v>
      </c>
      <c r="B22" s="27" t="s">
        <v>532</v>
      </c>
      <c r="C22" s="3" t="s">
        <v>529</v>
      </c>
      <c r="D22" s="34" t="s">
        <v>531</v>
      </c>
      <c r="E22" s="26">
        <f t="shared" si="1"/>
        <v>1.0000000000000002</v>
      </c>
      <c r="F22" s="26">
        <f>'Allocator Development'!E61</f>
        <v>0.19785434700637303</v>
      </c>
      <c r="G22" s="26">
        <f>'Allocator Development'!F61</f>
        <v>0.18351357612132332</v>
      </c>
      <c r="H22" s="26">
        <f>'Allocator Development'!G61</f>
        <v>0.12876239707512602</v>
      </c>
      <c r="I22" s="26">
        <f>'Allocator Development'!H61</f>
        <v>4.6665754542715904E-2</v>
      </c>
      <c r="J22" s="26">
        <f>'Allocator Development'!I61</f>
        <v>9.8674204057612236E-2</v>
      </c>
      <c r="K22" s="26">
        <f>'Allocator Development'!J61</f>
        <v>0.26086927765773477</v>
      </c>
      <c r="L22" s="26">
        <f>'Allocator Development'!K61</f>
        <v>1.9803513515241667E-2</v>
      </c>
      <c r="M22" s="26">
        <f>'Allocator Development'!L61</f>
        <v>6.3856930023873146E-2</v>
      </c>
      <c r="N22" s="26">
        <f>'Allocator Development'!M61</f>
        <v>0</v>
      </c>
      <c r="O22" s="26">
        <f>'Allocator Development'!N61</f>
        <v>0</v>
      </c>
      <c r="P22" s="26">
        <f>'Allocator Development'!O61</f>
        <v>0</v>
      </c>
      <c r="Q22" s="26">
        <f>'Allocator Development'!P61</f>
        <v>0</v>
      </c>
      <c r="R22" s="26">
        <f>'Allocator Development'!Q61</f>
        <v>0</v>
      </c>
      <c r="S22" s="26">
        <f>'Allocator Development'!R61</f>
        <v>0</v>
      </c>
      <c r="T22" s="26">
        <f>'Allocator Development'!S61</f>
        <v>0</v>
      </c>
      <c r="U22" s="26">
        <f>'Allocator Development'!T61</f>
        <v>0</v>
      </c>
      <c r="V22" s="26">
        <f>'Allocator Development'!U61</f>
        <v>0</v>
      </c>
      <c r="W22" s="26">
        <f>'Allocator Development'!V61</f>
        <v>0</v>
      </c>
      <c r="X22" s="26">
        <f>'Allocator Development'!W61</f>
        <v>0</v>
      </c>
    </row>
    <row r="23" spans="1:24" x14ac:dyDescent="0.25">
      <c r="A23" s="8">
        <f t="shared" si="0"/>
        <v>16</v>
      </c>
      <c r="B23" s="27" t="s">
        <v>533</v>
      </c>
      <c r="C23" s="23" t="s">
        <v>530</v>
      </c>
      <c r="D23" s="34" t="s">
        <v>531</v>
      </c>
      <c r="E23" s="26">
        <f t="shared" si="1"/>
        <v>1</v>
      </c>
      <c r="F23" s="26">
        <f>'Allocator Development'!E64</f>
        <v>0.26577517760133723</v>
      </c>
      <c r="G23" s="26">
        <f>'Allocator Development'!F64</f>
        <v>0.11568379661563093</v>
      </c>
      <c r="H23" s="26">
        <f>'Allocator Development'!G64</f>
        <v>0.16259773737658531</v>
      </c>
      <c r="I23" s="26">
        <f>'Allocator Development'!H64</f>
        <v>5.1372454068067279E-2</v>
      </c>
      <c r="J23" s="26">
        <f>'Allocator Development'!I64</f>
        <v>8.8123950423126235E-2</v>
      </c>
      <c r="K23" s="26">
        <f>'Allocator Development'!J64</f>
        <v>0.23119869974903984</v>
      </c>
      <c r="L23" s="26">
        <f>'Allocator Development'!K64</f>
        <v>1.8457448683157199E-2</v>
      </c>
      <c r="M23" s="26">
        <f>'Allocator Development'!L64</f>
        <v>6.6188394500388825E-2</v>
      </c>
      <c r="N23" s="26">
        <f>'Allocator Development'!M64</f>
        <v>0</v>
      </c>
      <c r="O23" s="26">
        <f>'Allocator Development'!N64</f>
        <v>0</v>
      </c>
      <c r="P23" s="26">
        <f>'Allocator Development'!O64</f>
        <v>6.0234098266713477E-4</v>
      </c>
      <c r="Q23" s="26">
        <f>'Allocator Development'!P64</f>
        <v>0</v>
      </c>
      <c r="R23" s="26">
        <f>'Allocator Development'!Q64</f>
        <v>0</v>
      </c>
      <c r="S23" s="26">
        <f>'Allocator Development'!R64</f>
        <v>0</v>
      </c>
      <c r="T23" s="26">
        <f>'Allocator Development'!S64</f>
        <v>0</v>
      </c>
      <c r="U23" s="26">
        <f>'Allocator Development'!T64</f>
        <v>0</v>
      </c>
      <c r="V23" s="26">
        <f>'Allocator Development'!U64</f>
        <v>0</v>
      </c>
      <c r="W23" s="26">
        <f>'Allocator Development'!V64</f>
        <v>0</v>
      </c>
      <c r="X23" s="26">
        <f>'Allocator Development'!W64</f>
        <v>0</v>
      </c>
    </row>
    <row r="24" spans="1:24" x14ac:dyDescent="0.25">
      <c r="A24" s="8">
        <f t="shared" si="0"/>
        <v>17</v>
      </c>
      <c r="B24" s="27" t="s">
        <v>535</v>
      </c>
      <c r="C24" s="3" t="s">
        <v>534</v>
      </c>
      <c r="D24" s="34" t="s">
        <v>523</v>
      </c>
      <c r="E24" s="26">
        <f t="shared" si="1"/>
        <v>0.99999999999999989</v>
      </c>
      <c r="F24" s="81">
        <f>'Allocator Development'!E73</f>
        <v>0.18540478747635095</v>
      </c>
      <c r="G24" s="81">
        <f>'Allocator Development'!F73</f>
        <v>0.13991835238329298</v>
      </c>
      <c r="H24" s="81">
        <f>'Allocator Development'!G73</f>
        <v>0.12253432109333669</v>
      </c>
      <c r="I24" s="81">
        <f>'Allocator Development'!H73</f>
        <v>4.9607214220531722E-2</v>
      </c>
      <c r="J24" s="81">
        <f>'Allocator Development'!I73</f>
        <v>0.10641191200204544</v>
      </c>
      <c r="K24" s="81">
        <f>'Allocator Development'!J73</f>
        <v>0.30523513821172354</v>
      </c>
      <c r="L24" s="81">
        <f>'Allocator Development'!K73</f>
        <v>2.317162748697809E-2</v>
      </c>
      <c r="M24" s="81">
        <f>'Allocator Development'!L73</f>
        <v>6.6434089861235016E-2</v>
      </c>
      <c r="N24" s="81">
        <f>'Allocator Development'!M73</f>
        <v>0</v>
      </c>
      <c r="O24" s="81">
        <f>'Allocator Development'!N73</f>
        <v>2.4044151205613476E-4</v>
      </c>
      <c r="P24" s="81">
        <f>'Allocator Development'!O73</f>
        <v>1.042115752449426E-3</v>
      </c>
      <c r="Q24" s="81">
        <f>'Allocator Development'!P73</f>
        <v>0</v>
      </c>
      <c r="R24" s="81">
        <f>'Allocator Development'!Q73</f>
        <v>0</v>
      </c>
      <c r="S24" s="81">
        <f>'Allocator Development'!R73</f>
        <v>0</v>
      </c>
      <c r="T24" s="81">
        <f>'Allocator Development'!S73</f>
        <v>0</v>
      </c>
      <c r="U24" s="81">
        <f>'Allocator Development'!T73</f>
        <v>0</v>
      </c>
      <c r="V24" s="81">
        <f>'Allocator Development'!U73</f>
        <v>0</v>
      </c>
      <c r="W24" s="81">
        <f>'Allocator Development'!V73</f>
        <v>0</v>
      </c>
      <c r="X24" s="81">
        <f>'Allocator Development'!W73</f>
        <v>0</v>
      </c>
    </row>
    <row r="25" spans="1:24" x14ac:dyDescent="0.25">
      <c r="A25" s="8">
        <f t="shared" si="0"/>
        <v>18</v>
      </c>
      <c r="B25" s="27" t="s">
        <v>537</v>
      </c>
      <c r="C25" s="3" t="s">
        <v>536</v>
      </c>
      <c r="D25" s="34" t="s">
        <v>531</v>
      </c>
      <c r="E25" s="26">
        <f t="shared" si="1"/>
        <v>0.99999999999999989</v>
      </c>
      <c r="F25" s="81">
        <f>'Allocator Development'!E80</f>
        <v>0.17001270311774141</v>
      </c>
      <c r="G25" s="81">
        <f>'Allocator Development'!F80</f>
        <v>0.13164343962171485</v>
      </c>
      <c r="H25" s="81">
        <f>'Allocator Development'!G80</f>
        <v>0.10882878338757744</v>
      </c>
      <c r="I25" s="81">
        <f>'Allocator Development'!H80</f>
        <v>5.0927746060500358E-2</v>
      </c>
      <c r="J25" s="81">
        <f>'Allocator Development'!I80</f>
        <v>0.11129560356296936</v>
      </c>
      <c r="K25" s="81">
        <f>'Allocator Development'!J80</f>
        <v>0.33123494338476772</v>
      </c>
      <c r="L25" s="81">
        <f>'Allocator Development'!K80</f>
        <v>2.5145221086398252E-2</v>
      </c>
      <c r="M25" s="81">
        <f>'Allocator Development'!L80</f>
        <v>6.9938637313519042E-2</v>
      </c>
      <c r="N25" s="81">
        <f>'Allocator Development'!M80</f>
        <v>0</v>
      </c>
      <c r="O25" s="81">
        <f>'Allocator Development'!N80</f>
        <v>1.8873018426921725E-4</v>
      </c>
      <c r="P25" s="81">
        <f>'Allocator Development'!O80</f>
        <v>7.8419228054218753E-4</v>
      </c>
      <c r="Q25" s="81">
        <f>'Allocator Development'!P80</f>
        <v>0</v>
      </c>
      <c r="R25" s="81">
        <f>'Allocator Development'!Q80</f>
        <v>0</v>
      </c>
      <c r="S25" s="81">
        <f>'Allocator Development'!R80</f>
        <v>0</v>
      </c>
      <c r="T25" s="81">
        <f>'Allocator Development'!S80</f>
        <v>0</v>
      </c>
      <c r="U25" s="81">
        <f>'Allocator Development'!T80</f>
        <v>0</v>
      </c>
      <c r="V25" s="81">
        <f>'Allocator Development'!U80</f>
        <v>0</v>
      </c>
      <c r="W25" s="81">
        <f>'Allocator Development'!V80</f>
        <v>0</v>
      </c>
      <c r="X25" s="81">
        <f>'Allocator Development'!W80</f>
        <v>0</v>
      </c>
    </row>
    <row r="26" spans="1:24" x14ac:dyDescent="0.25">
      <c r="A26" s="8">
        <f t="shared" si="0"/>
        <v>19</v>
      </c>
      <c r="B26" s="27" t="s">
        <v>545</v>
      </c>
      <c r="C26" s="27" t="s">
        <v>538</v>
      </c>
      <c r="D26" s="34" t="s">
        <v>531</v>
      </c>
      <c r="E26" s="26">
        <f t="shared" si="1"/>
        <v>0</v>
      </c>
      <c r="F26" s="26">
        <f>'Allocator Development'!E83</f>
        <v>0</v>
      </c>
      <c r="G26" s="26">
        <f>'Allocator Development'!F83</f>
        <v>0</v>
      </c>
      <c r="H26" s="26">
        <f>'Allocator Development'!G83</f>
        <v>0</v>
      </c>
      <c r="I26" s="26">
        <f>'Allocator Development'!H83</f>
        <v>0</v>
      </c>
      <c r="J26" s="26">
        <f>'Allocator Development'!I83</f>
        <v>0</v>
      </c>
      <c r="K26" s="26">
        <f>'Allocator Development'!J83</f>
        <v>0</v>
      </c>
      <c r="L26" s="26">
        <f>'Allocator Development'!K83</f>
        <v>0</v>
      </c>
      <c r="M26" s="26">
        <f>'Allocator Development'!L83</f>
        <v>0</v>
      </c>
      <c r="N26" s="26">
        <f>'Allocator Development'!M83</f>
        <v>0</v>
      </c>
      <c r="O26" s="26">
        <f>'Allocator Development'!N83</f>
        <v>0</v>
      </c>
      <c r="P26" s="26">
        <f>'Allocator Development'!O83</f>
        <v>0</v>
      </c>
      <c r="Q26" s="26">
        <f>'Allocator Development'!P83</f>
        <v>0</v>
      </c>
      <c r="R26" s="26">
        <f>'Allocator Development'!Q83</f>
        <v>0</v>
      </c>
      <c r="S26" s="26">
        <f>'Allocator Development'!R83</f>
        <v>0</v>
      </c>
      <c r="T26" s="26">
        <f>'Allocator Development'!S83</f>
        <v>0</v>
      </c>
      <c r="U26" s="26">
        <f>'Allocator Development'!T83</f>
        <v>0</v>
      </c>
      <c r="V26" s="26">
        <f>'Allocator Development'!U83</f>
        <v>0</v>
      </c>
      <c r="W26" s="26">
        <f>'Allocator Development'!V83</f>
        <v>0</v>
      </c>
      <c r="X26" s="26">
        <f>'Allocator Development'!W83</f>
        <v>0</v>
      </c>
    </row>
    <row r="27" spans="1:24" x14ac:dyDescent="0.25">
      <c r="A27" s="8">
        <f t="shared" si="0"/>
        <v>20</v>
      </c>
      <c r="B27" s="27" t="s">
        <v>546</v>
      </c>
      <c r="C27" s="28" t="s">
        <v>539</v>
      </c>
      <c r="D27" s="34" t="s">
        <v>531</v>
      </c>
      <c r="E27" s="26">
        <f t="shared" si="1"/>
        <v>0</v>
      </c>
      <c r="F27" s="26">
        <f>'Allocator Development'!E86</f>
        <v>0</v>
      </c>
      <c r="G27" s="26">
        <f>'Allocator Development'!F86</f>
        <v>0</v>
      </c>
      <c r="H27" s="26">
        <f>'Allocator Development'!G86</f>
        <v>0</v>
      </c>
      <c r="I27" s="26">
        <f>'Allocator Development'!H86</f>
        <v>0</v>
      </c>
      <c r="J27" s="26">
        <f>'Allocator Development'!I86</f>
        <v>0</v>
      </c>
      <c r="K27" s="26">
        <f>'Allocator Development'!J86</f>
        <v>0</v>
      </c>
      <c r="L27" s="26">
        <f>'Allocator Development'!K86</f>
        <v>0</v>
      </c>
      <c r="M27" s="26">
        <f>'Allocator Development'!L86</f>
        <v>0</v>
      </c>
      <c r="N27" s="26">
        <f>'Allocator Development'!M86</f>
        <v>0</v>
      </c>
      <c r="O27" s="26">
        <f>'Allocator Development'!N86</f>
        <v>0</v>
      </c>
      <c r="P27" s="26">
        <f>'Allocator Development'!O86</f>
        <v>0</v>
      </c>
      <c r="Q27" s="26">
        <f>'Allocator Development'!P86</f>
        <v>0</v>
      </c>
      <c r="R27" s="26">
        <f>'Allocator Development'!Q86</f>
        <v>0</v>
      </c>
      <c r="S27" s="26">
        <f>'Allocator Development'!R86</f>
        <v>0</v>
      </c>
      <c r="T27" s="26">
        <f>'Allocator Development'!S86</f>
        <v>0</v>
      </c>
      <c r="U27" s="26">
        <f>'Allocator Development'!T86</f>
        <v>0</v>
      </c>
      <c r="V27" s="26">
        <f>'Allocator Development'!U86</f>
        <v>0</v>
      </c>
      <c r="W27" s="26">
        <f>'Allocator Development'!V86</f>
        <v>0</v>
      </c>
      <c r="X27" s="26">
        <f>'Allocator Development'!W86</f>
        <v>0</v>
      </c>
    </row>
    <row r="28" spans="1:24" x14ac:dyDescent="0.25">
      <c r="A28" s="8">
        <f t="shared" si="0"/>
        <v>21</v>
      </c>
      <c r="B28" s="27" t="s">
        <v>547</v>
      </c>
      <c r="C28" s="28" t="s">
        <v>540</v>
      </c>
      <c r="D28" s="34" t="s">
        <v>531</v>
      </c>
      <c r="E28" s="26">
        <f t="shared" si="1"/>
        <v>0</v>
      </c>
      <c r="F28" s="26">
        <f>'Allocator Development'!E89</f>
        <v>0</v>
      </c>
      <c r="G28" s="26">
        <f>'Allocator Development'!F89</f>
        <v>0</v>
      </c>
      <c r="H28" s="26">
        <f>'Allocator Development'!G89</f>
        <v>0</v>
      </c>
      <c r="I28" s="26">
        <f>'Allocator Development'!H89</f>
        <v>0</v>
      </c>
      <c r="J28" s="26">
        <f>'Allocator Development'!I89</f>
        <v>0</v>
      </c>
      <c r="K28" s="26">
        <f>'Allocator Development'!J89</f>
        <v>0</v>
      </c>
      <c r="L28" s="26">
        <f>'Allocator Development'!K89</f>
        <v>0</v>
      </c>
      <c r="M28" s="26">
        <f>'Allocator Development'!L89</f>
        <v>0</v>
      </c>
      <c r="N28" s="26">
        <f>'Allocator Development'!M89</f>
        <v>0</v>
      </c>
      <c r="O28" s="26">
        <f>'Allocator Development'!N89</f>
        <v>0</v>
      </c>
      <c r="P28" s="26">
        <f>'Allocator Development'!O89</f>
        <v>0</v>
      </c>
      <c r="Q28" s="26">
        <f>'Allocator Development'!P89</f>
        <v>0</v>
      </c>
      <c r="R28" s="26">
        <f>'Allocator Development'!Q89</f>
        <v>0</v>
      </c>
      <c r="S28" s="26">
        <f>'Allocator Development'!R89</f>
        <v>0</v>
      </c>
      <c r="T28" s="26">
        <f>'Allocator Development'!S89</f>
        <v>0</v>
      </c>
      <c r="U28" s="26">
        <f>'Allocator Development'!T89</f>
        <v>0</v>
      </c>
      <c r="V28" s="26">
        <f>'Allocator Development'!U89</f>
        <v>0</v>
      </c>
      <c r="W28" s="26">
        <f>'Allocator Development'!V89</f>
        <v>0</v>
      </c>
      <c r="X28" s="26">
        <f>'Allocator Development'!W89</f>
        <v>0</v>
      </c>
    </row>
    <row r="29" spans="1:24" x14ac:dyDescent="0.25">
      <c r="A29" s="8">
        <f t="shared" si="0"/>
        <v>22</v>
      </c>
      <c r="B29" s="27" t="s">
        <v>548</v>
      </c>
      <c r="C29" s="28" t="s">
        <v>541</v>
      </c>
      <c r="D29" s="34" t="s">
        <v>531</v>
      </c>
      <c r="E29" s="26">
        <f t="shared" si="1"/>
        <v>0</v>
      </c>
      <c r="F29" s="26">
        <f>'Allocator Development'!E92</f>
        <v>0</v>
      </c>
      <c r="G29" s="26">
        <f>'Allocator Development'!F92</f>
        <v>0</v>
      </c>
      <c r="H29" s="26">
        <f>'Allocator Development'!G92</f>
        <v>0</v>
      </c>
      <c r="I29" s="26">
        <f>'Allocator Development'!H92</f>
        <v>0</v>
      </c>
      <c r="J29" s="26">
        <f>'Allocator Development'!I92</f>
        <v>0</v>
      </c>
      <c r="K29" s="26">
        <f>'Allocator Development'!J92</f>
        <v>0</v>
      </c>
      <c r="L29" s="26">
        <f>'Allocator Development'!K92</f>
        <v>0</v>
      </c>
      <c r="M29" s="26">
        <f>'Allocator Development'!L92</f>
        <v>0</v>
      </c>
      <c r="N29" s="26">
        <f>'Allocator Development'!M92</f>
        <v>0</v>
      </c>
      <c r="O29" s="26">
        <f>'Allocator Development'!N92</f>
        <v>0</v>
      </c>
      <c r="P29" s="26">
        <f>'Allocator Development'!O92</f>
        <v>0</v>
      </c>
      <c r="Q29" s="26">
        <f>'Allocator Development'!P92</f>
        <v>0</v>
      </c>
      <c r="R29" s="26">
        <f>'Allocator Development'!Q92</f>
        <v>0</v>
      </c>
      <c r="S29" s="26">
        <f>'Allocator Development'!R92</f>
        <v>0</v>
      </c>
      <c r="T29" s="26">
        <f>'Allocator Development'!S92</f>
        <v>0</v>
      </c>
      <c r="U29" s="26">
        <f>'Allocator Development'!T92</f>
        <v>0</v>
      </c>
      <c r="V29" s="26">
        <f>'Allocator Development'!U92</f>
        <v>0</v>
      </c>
      <c r="W29" s="26">
        <f>'Allocator Development'!V92</f>
        <v>0</v>
      </c>
      <c r="X29" s="26">
        <f>'Allocator Development'!W92</f>
        <v>0</v>
      </c>
    </row>
    <row r="30" spans="1:24" x14ac:dyDescent="0.25">
      <c r="A30" s="8">
        <f t="shared" si="0"/>
        <v>23</v>
      </c>
      <c r="B30" s="27" t="s">
        <v>549</v>
      </c>
      <c r="C30" s="28" t="s">
        <v>542</v>
      </c>
      <c r="D30" s="34" t="s">
        <v>531</v>
      </c>
      <c r="E30" s="26">
        <f t="shared" si="1"/>
        <v>0</v>
      </c>
      <c r="F30" s="26">
        <f>'Allocator Development'!E95</f>
        <v>0</v>
      </c>
      <c r="G30" s="26">
        <f>'Allocator Development'!F95</f>
        <v>0</v>
      </c>
      <c r="H30" s="26">
        <f>'Allocator Development'!G95</f>
        <v>0</v>
      </c>
      <c r="I30" s="26">
        <f>'Allocator Development'!H95</f>
        <v>0</v>
      </c>
      <c r="J30" s="26">
        <f>'Allocator Development'!I95</f>
        <v>0</v>
      </c>
      <c r="K30" s="26">
        <f>'Allocator Development'!J95</f>
        <v>0</v>
      </c>
      <c r="L30" s="26">
        <f>'Allocator Development'!K95</f>
        <v>0</v>
      </c>
      <c r="M30" s="26">
        <f>'Allocator Development'!L95</f>
        <v>0</v>
      </c>
      <c r="N30" s="26">
        <f>'Allocator Development'!M95</f>
        <v>0</v>
      </c>
      <c r="O30" s="26">
        <f>'Allocator Development'!N95</f>
        <v>0</v>
      </c>
      <c r="P30" s="26">
        <f>'Allocator Development'!O95</f>
        <v>0</v>
      </c>
      <c r="Q30" s="26">
        <f>'Allocator Development'!P95</f>
        <v>0</v>
      </c>
      <c r="R30" s="26">
        <f>'Allocator Development'!Q95</f>
        <v>0</v>
      </c>
      <c r="S30" s="26">
        <f>'Allocator Development'!R95</f>
        <v>0</v>
      </c>
      <c r="T30" s="26">
        <f>'Allocator Development'!S95</f>
        <v>0</v>
      </c>
      <c r="U30" s="26">
        <f>'Allocator Development'!T95</f>
        <v>0</v>
      </c>
      <c r="V30" s="26">
        <f>'Allocator Development'!U95</f>
        <v>0</v>
      </c>
      <c r="W30" s="26">
        <f>'Allocator Development'!V95</f>
        <v>0</v>
      </c>
      <c r="X30" s="26">
        <f>'Allocator Development'!W95</f>
        <v>0</v>
      </c>
    </row>
    <row r="31" spans="1:24" x14ac:dyDescent="0.25">
      <c r="A31" s="8">
        <f t="shared" si="0"/>
        <v>24</v>
      </c>
      <c r="B31" s="27" t="s">
        <v>569</v>
      </c>
      <c r="C31" s="23" t="s">
        <v>10</v>
      </c>
      <c r="D31" s="34" t="s">
        <v>575</v>
      </c>
      <c r="E31" s="26">
        <f t="shared" si="1"/>
        <v>1.0000000000000004</v>
      </c>
      <c r="F31" s="26">
        <f>'Allocator Development'!E98</f>
        <v>0.26577517760133734</v>
      </c>
      <c r="G31" s="26">
        <f>'Allocator Development'!F98</f>
        <v>0.11568379661563097</v>
      </c>
      <c r="H31" s="26">
        <f>'Allocator Development'!G98</f>
        <v>0.16259773737658537</v>
      </c>
      <c r="I31" s="26">
        <f>'Allocator Development'!H98</f>
        <v>5.1372454068067293E-2</v>
      </c>
      <c r="J31" s="26">
        <f>'Allocator Development'!I98</f>
        <v>8.8123950423126263E-2</v>
      </c>
      <c r="K31" s="26">
        <f>'Allocator Development'!J98</f>
        <v>0.23119869974903992</v>
      </c>
      <c r="L31" s="26">
        <f>'Allocator Development'!K98</f>
        <v>1.8457448683157202E-2</v>
      </c>
      <c r="M31" s="26">
        <f>'Allocator Development'!L98</f>
        <v>6.6188394500388839E-2</v>
      </c>
      <c r="N31" s="26">
        <f>'Allocator Development'!M98</f>
        <v>0</v>
      </c>
      <c r="O31" s="26">
        <f>'Allocator Development'!N98</f>
        <v>0</v>
      </c>
      <c r="P31" s="26">
        <f>'Allocator Development'!O98</f>
        <v>6.0234098266713498E-4</v>
      </c>
      <c r="Q31" s="26">
        <f>'Allocator Development'!P98</f>
        <v>0</v>
      </c>
      <c r="R31" s="26">
        <f>'Allocator Development'!Q98</f>
        <v>0</v>
      </c>
      <c r="S31" s="26">
        <f>'Allocator Development'!R98</f>
        <v>0</v>
      </c>
      <c r="T31" s="26">
        <f>'Allocator Development'!S98</f>
        <v>0</v>
      </c>
      <c r="U31" s="26">
        <f>'Allocator Development'!T98</f>
        <v>0</v>
      </c>
      <c r="V31" s="26">
        <f>'Allocator Development'!U98</f>
        <v>0</v>
      </c>
      <c r="W31" s="26">
        <f>'Allocator Development'!V98</f>
        <v>0</v>
      </c>
      <c r="X31" s="26">
        <f>'Allocator Development'!W98</f>
        <v>0</v>
      </c>
    </row>
    <row r="32" spans="1:24" x14ac:dyDescent="0.25">
      <c r="A32" s="8">
        <f t="shared" si="0"/>
        <v>25</v>
      </c>
      <c r="B32" s="27" t="s">
        <v>570</v>
      </c>
      <c r="C32" s="23" t="s">
        <v>155</v>
      </c>
      <c r="D32" s="34" t="s">
        <v>531</v>
      </c>
      <c r="E32" s="26">
        <f t="shared" si="1"/>
        <v>0.99999999999999978</v>
      </c>
      <c r="F32" s="26">
        <f>'Allocator Development'!E101</f>
        <v>0.26577517760133718</v>
      </c>
      <c r="G32" s="26">
        <f>'Allocator Development'!F101</f>
        <v>0.1156837966156309</v>
      </c>
      <c r="H32" s="26">
        <f>'Allocator Development'!G101</f>
        <v>0.16259773737658528</v>
      </c>
      <c r="I32" s="26">
        <f>'Allocator Development'!H101</f>
        <v>5.1372454068067272E-2</v>
      </c>
      <c r="J32" s="26">
        <f>'Allocator Development'!I101</f>
        <v>8.8123950423126235E-2</v>
      </c>
      <c r="K32" s="26">
        <f>'Allocator Development'!J101</f>
        <v>0.23119869974903981</v>
      </c>
      <c r="L32" s="26">
        <f>'Allocator Development'!K101</f>
        <v>1.8457448683157195E-2</v>
      </c>
      <c r="M32" s="26">
        <f>'Allocator Development'!L101</f>
        <v>6.6188394500388811E-2</v>
      </c>
      <c r="N32" s="26">
        <f>'Allocator Development'!M101</f>
        <v>0</v>
      </c>
      <c r="O32" s="26">
        <f>'Allocator Development'!N101</f>
        <v>0</v>
      </c>
      <c r="P32" s="26">
        <f>'Allocator Development'!O101</f>
        <v>6.0234098266713466E-4</v>
      </c>
      <c r="Q32" s="26">
        <f>'Allocator Development'!P101</f>
        <v>0</v>
      </c>
      <c r="R32" s="26">
        <f>'Allocator Development'!Q101</f>
        <v>0</v>
      </c>
      <c r="S32" s="26">
        <f>'Allocator Development'!R101</f>
        <v>0</v>
      </c>
      <c r="T32" s="26">
        <f>'Allocator Development'!S101</f>
        <v>0</v>
      </c>
      <c r="U32" s="26">
        <f>'Allocator Development'!T101</f>
        <v>0</v>
      </c>
      <c r="V32" s="26">
        <f>'Allocator Development'!U101</f>
        <v>0</v>
      </c>
      <c r="W32" s="26">
        <f>'Allocator Development'!V101</f>
        <v>0</v>
      </c>
      <c r="X32" s="26">
        <f>'Allocator Development'!W101</f>
        <v>0</v>
      </c>
    </row>
    <row r="33" spans="1:24" x14ac:dyDescent="0.25">
      <c r="A33" s="8">
        <f t="shared" si="0"/>
        <v>26</v>
      </c>
      <c r="B33" s="27" t="s">
        <v>571</v>
      </c>
      <c r="C33" s="23" t="s">
        <v>23</v>
      </c>
      <c r="D33" s="34" t="s">
        <v>531</v>
      </c>
      <c r="E33" s="26">
        <f t="shared" si="1"/>
        <v>1.0000000000000002</v>
      </c>
      <c r="F33" s="26">
        <f>'Allocator Development'!E104</f>
        <v>0.26577517760133729</v>
      </c>
      <c r="G33" s="26">
        <f>'Allocator Development'!F104</f>
        <v>0.11568379661563094</v>
      </c>
      <c r="H33" s="26">
        <f>'Allocator Development'!G104</f>
        <v>0.16259773737658534</v>
      </c>
      <c r="I33" s="26">
        <f>'Allocator Development'!H104</f>
        <v>5.1372454068067286E-2</v>
      </c>
      <c r="J33" s="26">
        <f>'Allocator Development'!I104</f>
        <v>8.8123950423126249E-2</v>
      </c>
      <c r="K33" s="26">
        <f>'Allocator Development'!J104</f>
        <v>0.23119869974903987</v>
      </c>
      <c r="L33" s="26">
        <f>'Allocator Development'!K104</f>
        <v>1.8457448683157199E-2</v>
      </c>
      <c r="M33" s="26">
        <f>'Allocator Development'!L104</f>
        <v>6.6188394500388839E-2</v>
      </c>
      <c r="N33" s="26">
        <f>'Allocator Development'!M104</f>
        <v>0</v>
      </c>
      <c r="O33" s="26">
        <f>'Allocator Development'!N104</f>
        <v>0</v>
      </c>
      <c r="P33" s="26">
        <f>'Allocator Development'!O104</f>
        <v>6.0234098266713487E-4</v>
      </c>
      <c r="Q33" s="26">
        <f>'Allocator Development'!P104</f>
        <v>0</v>
      </c>
      <c r="R33" s="26">
        <f>'Allocator Development'!Q104</f>
        <v>0</v>
      </c>
      <c r="S33" s="26">
        <f>'Allocator Development'!R104</f>
        <v>0</v>
      </c>
      <c r="T33" s="26">
        <f>'Allocator Development'!S104</f>
        <v>0</v>
      </c>
      <c r="U33" s="26">
        <f>'Allocator Development'!T104</f>
        <v>0</v>
      </c>
      <c r="V33" s="26">
        <f>'Allocator Development'!U104</f>
        <v>0</v>
      </c>
      <c r="W33" s="26">
        <f>'Allocator Development'!V104</f>
        <v>0</v>
      </c>
      <c r="X33" s="26">
        <f>'Allocator Development'!W104</f>
        <v>0</v>
      </c>
    </row>
    <row r="34" spans="1:24" x14ac:dyDescent="0.25">
      <c r="A34" s="8">
        <f t="shared" si="0"/>
        <v>27</v>
      </c>
      <c r="B34" s="27" t="s">
        <v>572</v>
      </c>
      <c r="C34" s="23" t="s">
        <v>25</v>
      </c>
      <c r="D34" s="34" t="s">
        <v>523</v>
      </c>
      <c r="E34" s="26">
        <f t="shared" si="1"/>
        <v>1</v>
      </c>
      <c r="F34" s="26">
        <f>'Allocator Development'!E107</f>
        <v>0.30081265220355841</v>
      </c>
      <c r="G34" s="26">
        <f>'Allocator Development'!F107</f>
        <v>0.17611745166973272</v>
      </c>
      <c r="H34" s="26">
        <f>'Allocator Development'!G107</f>
        <v>0.14248008508145249</v>
      </c>
      <c r="I34" s="26">
        <f>'Allocator Development'!H107</f>
        <v>3.781841895924648E-2</v>
      </c>
      <c r="J34" s="26">
        <f>'Allocator Development'!I107</f>
        <v>7.4934490517785265E-2</v>
      </c>
      <c r="K34" s="26">
        <f>'Allocator Development'!J107</f>
        <v>0.192830277804377</v>
      </c>
      <c r="L34" s="26">
        <f>'Allocator Development'!K107</f>
        <v>1.4462108922191371E-2</v>
      </c>
      <c r="M34" s="26">
        <f>'Allocator Development'!L107</f>
        <v>4.8282994427225258E-2</v>
      </c>
      <c r="N34" s="26">
        <f>'Allocator Development'!M107</f>
        <v>1.5481233774418954E-5</v>
      </c>
      <c r="O34" s="26">
        <f>'Allocator Development'!N107</f>
        <v>7.5539382914992448E-5</v>
      </c>
      <c r="P34" s="26">
        <f>'Allocator Development'!O107</f>
        <v>1.2170499797741489E-2</v>
      </c>
      <c r="Q34" s="26">
        <f>'Allocator Development'!P107</f>
        <v>0</v>
      </c>
      <c r="R34" s="26">
        <f>'Allocator Development'!Q107</f>
        <v>0</v>
      </c>
      <c r="S34" s="26">
        <f>'Allocator Development'!R107</f>
        <v>0</v>
      </c>
      <c r="T34" s="26">
        <f>'Allocator Development'!S107</f>
        <v>0</v>
      </c>
      <c r="U34" s="26">
        <f>'Allocator Development'!T107</f>
        <v>0</v>
      </c>
      <c r="V34" s="26">
        <f>'Allocator Development'!U107</f>
        <v>0</v>
      </c>
      <c r="W34" s="26">
        <f>'Allocator Development'!V107</f>
        <v>0</v>
      </c>
      <c r="X34" s="26">
        <f>'Allocator Development'!W107</f>
        <v>0</v>
      </c>
    </row>
    <row r="35" spans="1:24" x14ac:dyDescent="0.25">
      <c r="A35" s="8">
        <f t="shared" si="0"/>
        <v>28</v>
      </c>
      <c r="B35" s="27" t="s">
        <v>184</v>
      </c>
      <c r="C35" s="3" t="s">
        <v>578</v>
      </c>
      <c r="D35" s="34" t="s">
        <v>575</v>
      </c>
      <c r="E35" s="26">
        <f t="shared" ref="E35" si="2">SUM(F35:X35)</f>
        <v>0.99999999999999989</v>
      </c>
      <c r="F35" s="26">
        <f>'Allocator Development'!E110</f>
        <v>0.27515247265187692</v>
      </c>
      <c r="G35" s="26">
        <f>'Allocator Development'!F110</f>
        <v>0.1318580278026277</v>
      </c>
      <c r="H35" s="26">
        <f>'Allocator Development'!G110</f>
        <v>0.15721352623016699</v>
      </c>
      <c r="I35" s="26">
        <f>'Allocator Development'!H110</f>
        <v>4.7744904200853686E-2</v>
      </c>
      <c r="J35" s="26">
        <f>'Allocator Development'!I110</f>
        <v>8.4593974062278435E-2</v>
      </c>
      <c r="K35" s="26">
        <f>'Allocator Development'!J110</f>
        <v>0.22092992275288331</v>
      </c>
      <c r="L35" s="26">
        <f>'Allocator Development'!K110</f>
        <v>1.7388151303963255E-2</v>
      </c>
      <c r="M35" s="26">
        <f>'Allocator Development'!L110</f>
        <v>6.1396262036784673E-2</v>
      </c>
      <c r="N35" s="26">
        <f>'Allocator Development'!M110</f>
        <v>4.143337911685678E-6</v>
      </c>
      <c r="O35" s="26">
        <f>'Allocator Development'!N110</f>
        <v>2.0217070139086938E-5</v>
      </c>
      <c r="P35" s="26">
        <f>'Allocator Development'!O110</f>
        <v>3.6983985505141394E-3</v>
      </c>
      <c r="Q35" s="26">
        <f>'Allocator Development'!P110</f>
        <v>0</v>
      </c>
      <c r="R35" s="26">
        <f>'Allocator Development'!Q110</f>
        <v>0</v>
      </c>
      <c r="S35" s="26">
        <f>'Allocator Development'!R110</f>
        <v>0</v>
      </c>
      <c r="T35" s="26">
        <f>'Allocator Development'!S110</f>
        <v>0</v>
      </c>
      <c r="U35" s="26">
        <f>'Allocator Development'!T110</f>
        <v>0</v>
      </c>
      <c r="V35" s="26">
        <f>'Allocator Development'!U110</f>
        <v>0</v>
      </c>
      <c r="W35" s="26">
        <f>'Allocator Development'!V110</f>
        <v>0</v>
      </c>
      <c r="X35" s="26">
        <f>'Allocator Development'!W110</f>
        <v>0</v>
      </c>
    </row>
    <row r="36" spans="1:24" x14ac:dyDescent="0.25">
      <c r="A36" s="8">
        <f t="shared" si="0"/>
        <v>29</v>
      </c>
      <c r="B36" s="28" t="s">
        <v>573</v>
      </c>
      <c r="C36" s="3" t="s">
        <v>27</v>
      </c>
      <c r="D36" s="34" t="s">
        <v>575</v>
      </c>
      <c r="E36" s="26">
        <f t="shared" ref="E36:E56" si="3">SUM(F36:X36)</f>
        <v>1.0000000000000002</v>
      </c>
      <c r="F36" s="26">
        <f>'Allocator Development'!E113</f>
        <v>0.27515247265187703</v>
      </c>
      <c r="G36" s="26">
        <f>'Allocator Development'!F113</f>
        <v>0.13185802780262773</v>
      </c>
      <c r="H36" s="26">
        <f>'Allocator Development'!G113</f>
        <v>0.15721352623016704</v>
      </c>
      <c r="I36" s="26">
        <f>'Allocator Development'!H113</f>
        <v>4.7744904200853699E-2</v>
      </c>
      <c r="J36" s="26">
        <f>'Allocator Development'!I113</f>
        <v>8.4593974062278463E-2</v>
      </c>
      <c r="K36" s="26">
        <f>'Allocator Development'!J113</f>
        <v>0.22092992275288337</v>
      </c>
      <c r="L36" s="26">
        <f>'Allocator Development'!K113</f>
        <v>1.7388151303963258E-2</v>
      </c>
      <c r="M36" s="26">
        <f>'Allocator Development'!L113</f>
        <v>6.1396262036784693E-2</v>
      </c>
      <c r="N36" s="26">
        <f>'Allocator Development'!M113</f>
        <v>4.1433379116856789E-6</v>
      </c>
      <c r="O36" s="26">
        <f>'Allocator Development'!N113</f>
        <v>2.0217070139086941E-5</v>
      </c>
      <c r="P36" s="26">
        <f>'Allocator Development'!O113</f>
        <v>3.6983985505141407E-3</v>
      </c>
      <c r="Q36" s="26">
        <f>'Allocator Development'!P113</f>
        <v>0</v>
      </c>
      <c r="R36" s="26">
        <f>'Allocator Development'!Q113</f>
        <v>0</v>
      </c>
      <c r="S36" s="26">
        <f>'Allocator Development'!R113</f>
        <v>0</v>
      </c>
      <c r="T36" s="26">
        <f>'Allocator Development'!S113</f>
        <v>0</v>
      </c>
      <c r="U36" s="26">
        <f>'Allocator Development'!T113</f>
        <v>0</v>
      </c>
      <c r="V36" s="26">
        <f>'Allocator Development'!U113</f>
        <v>0</v>
      </c>
      <c r="W36" s="26">
        <f>'Allocator Development'!V113</f>
        <v>0</v>
      </c>
      <c r="X36" s="26">
        <f>'Allocator Development'!W113</f>
        <v>0</v>
      </c>
    </row>
    <row r="37" spans="1:24" x14ac:dyDescent="0.25">
      <c r="A37" s="8">
        <f t="shared" si="0"/>
        <v>30</v>
      </c>
      <c r="B37" s="27" t="s">
        <v>574</v>
      </c>
      <c r="C37" s="23" t="s">
        <v>165</v>
      </c>
      <c r="D37" s="34" t="s">
        <v>575</v>
      </c>
      <c r="E37" s="26">
        <f t="shared" si="3"/>
        <v>0.99999999999999978</v>
      </c>
      <c r="F37" s="26">
        <f>'Allocator Development'!E116</f>
        <v>0.27453841163295373</v>
      </c>
      <c r="G37" s="26">
        <f>'Allocator Development'!F116</f>
        <v>0.13079887750081276</v>
      </c>
      <c r="H37" s="26">
        <f>'Allocator Development'!G116</f>
        <v>0.15756610489649325</v>
      </c>
      <c r="I37" s="26">
        <f>'Allocator Development'!H116</f>
        <v>4.7982449991580162E-2</v>
      </c>
      <c r="J37" s="26">
        <f>'Allocator Development'!I116</f>
        <v>8.4825130367933155E-2</v>
      </c>
      <c r="K37" s="26">
        <f>'Allocator Development'!J116</f>
        <v>0.2216023614072469</v>
      </c>
      <c r="L37" s="26">
        <f>'Allocator Development'!K116</f>
        <v>1.7458172971689487E-2</v>
      </c>
      <c r="M37" s="26">
        <f>'Allocator Development'!L116</f>
        <v>6.171006913441314E-2</v>
      </c>
      <c r="N37" s="26">
        <f>'Allocator Development'!M116</f>
        <v>3.8720163540210913E-6</v>
      </c>
      <c r="O37" s="26">
        <f>'Allocator Development'!N116</f>
        <v>1.8893179334506236E-5</v>
      </c>
      <c r="P37" s="26">
        <f>'Allocator Development'!O116</f>
        <v>3.4956569011887709E-3</v>
      </c>
      <c r="Q37" s="26">
        <f>'Allocator Development'!P116</f>
        <v>0</v>
      </c>
      <c r="R37" s="26">
        <f>'Allocator Development'!Q116</f>
        <v>0</v>
      </c>
      <c r="S37" s="26">
        <f>'Allocator Development'!R116</f>
        <v>0</v>
      </c>
      <c r="T37" s="26">
        <f>'Allocator Development'!S116</f>
        <v>0</v>
      </c>
      <c r="U37" s="26">
        <f>'Allocator Development'!T116</f>
        <v>0</v>
      </c>
      <c r="V37" s="26">
        <f>'Allocator Development'!U116</f>
        <v>0</v>
      </c>
      <c r="W37" s="26">
        <f>'Allocator Development'!V116</f>
        <v>0</v>
      </c>
      <c r="X37" s="26">
        <f>'Allocator Development'!W116</f>
        <v>0</v>
      </c>
    </row>
    <row r="38" spans="1:24" x14ac:dyDescent="0.25">
      <c r="A38" s="8">
        <f t="shared" si="0"/>
        <v>31</v>
      </c>
      <c r="B38" s="27" t="str">
        <f>IF(F$4="","",F$4&amp;" ")&amp;F$5</f>
        <v>Sch. 1 Domestic</v>
      </c>
      <c r="C38" s="23" t="s">
        <v>576</v>
      </c>
      <c r="D38" s="34" t="s">
        <v>374</v>
      </c>
      <c r="E38" s="26">
        <f t="shared" si="3"/>
        <v>1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</row>
    <row r="39" spans="1:24" x14ac:dyDescent="0.25">
      <c r="A39" s="8">
        <f t="shared" si="0"/>
        <v>32</v>
      </c>
      <c r="B39" s="27" t="str">
        <f>IF(G$4="","",G$4&amp;" ")&amp;G$5</f>
        <v>Sch. 3 Irrigation</v>
      </c>
      <c r="C39" s="23" t="s">
        <v>576</v>
      </c>
      <c r="D39" s="34" t="s">
        <v>374</v>
      </c>
      <c r="E39" s="26">
        <f t="shared" si="3"/>
        <v>1</v>
      </c>
      <c r="F39" s="29">
        <v>0</v>
      </c>
      <c r="G39" s="29">
        <v>1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</row>
    <row r="40" spans="1:24" x14ac:dyDescent="0.25">
      <c r="A40" s="8">
        <f t="shared" si="0"/>
        <v>33</v>
      </c>
      <c r="B40" s="27" t="str">
        <f>IF(H$4="","",H$4&amp;" ")&amp;H$5</f>
        <v>Sch. 2 GS</v>
      </c>
      <c r="C40" s="23" t="s">
        <v>576</v>
      </c>
      <c r="D40" s="34" t="s">
        <v>374</v>
      </c>
      <c r="E40" s="26">
        <f t="shared" si="3"/>
        <v>1</v>
      </c>
      <c r="F40" s="29">
        <v>0</v>
      </c>
      <c r="G40" s="29">
        <v>0</v>
      </c>
      <c r="H40" s="29">
        <v>1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</row>
    <row r="41" spans="1:24" x14ac:dyDescent="0.25">
      <c r="A41" s="8">
        <f t="shared" si="0"/>
        <v>34</v>
      </c>
      <c r="B41" s="27" t="str">
        <f>IF(I$4="","",I$4&amp;" ")&amp;I$5</f>
        <v>Sch. 7 LGS</v>
      </c>
      <c r="C41" s="23" t="s">
        <v>576</v>
      </c>
      <c r="D41" s="34" t="s">
        <v>374</v>
      </c>
      <c r="E41" s="26">
        <f t="shared" si="3"/>
        <v>1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</row>
    <row r="42" spans="1:24" x14ac:dyDescent="0.25">
      <c r="A42" s="8">
        <f t="shared" si="0"/>
        <v>35</v>
      </c>
      <c r="B42" s="27" t="str">
        <f>IF(J$4="","",J$4&amp;" ")&amp;J$5</f>
        <v>Sch. 14 Industrial</v>
      </c>
      <c r="C42" s="23" t="s">
        <v>576</v>
      </c>
      <c r="D42" s="34" t="s">
        <v>374</v>
      </c>
      <c r="E42" s="26">
        <f t="shared" si="3"/>
        <v>1</v>
      </c>
      <c r="F42" s="29">
        <v>0</v>
      </c>
      <c r="G42" s="29">
        <v>0</v>
      </c>
      <c r="H42" s="29">
        <v>0</v>
      </c>
      <c r="I42" s="29">
        <v>0</v>
      </c>
      <c r="J42" s="29">
        <v>1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</row>
    <row r="43" spans="1:24" x14ac:dyDescent="0.25">
      <c r="A43" s="8">
        <f t="shared" si="0"/>
        <v>36</v>
      </c>
      <c r="B43" s="27" t="str">
        <f>IF(K$4="","",K$4&amp;" ")&amp;K$5</f>
        <v>Sch. 15 Lg. Ind.</v>
      </c>
      <c r="C43" s="23" t="s">
        <v>576</v>
      </c>
      <c r="D43" s="34" t="s">
        <v>374</v>
      </c>
      <c r="E43" s="26">
        <f t="shared" si="3"/>
        <v>1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1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</row>
    <row r="44" spans="1:24" x14ac:dyDescent="0.25">
      <c r="A44" s="8">
        <f t="shared" si="0"/>
        <v>37</v>
      </c>
      <c r="B44" s="27" t="str">
        <f>IF(L$4="","",L$4&amp;" ")&amp;L$5</f>
        <v>Sch. 94 New Lg Ld</v>
      </c>
      <c r="C44" s="23" t="s">
        <v>576</v>
      </c>
      <c r="D44" s="34" t="s">
        <v>374</v>
      </c>
      <c r="E44" s="26">
        <f t="shared" si="3"/>
        <v>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</row>
    <row r="45" spans="1:24" x14ac:dyDescent="0.25">
      <c r="A45" s="8">
        <f t="shared" si="0"/>
        <v>38</v>
      </c>
      <c r="B45" s="27" t="str">
        <f>IF(M$4="","",M$4&amp;" ")&amp;M$5</f>
        <v>Sch. 16 Ag. Food</v>
      </c>
      <c r="C45" s="23" t="s">
        <v>576</v>
      </c>
      <c r="D45" s="34" t="s">
        <v>374</v>
      </c>
      <c r="E45" s="26">
        <f t="shared" si="3"/>
        <v>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</row>
    <row r="46" spans="1:24" x14ac:dyDescent="0.25">
      <c r="A46" s="8">
        <f t="shared" si="0"/>
        <v>39</v>
      </c>
      <c r="B46" s="27" t="str">
        <f>IF(N$4="","",N$4&amp;" ")&amp;N$5</f>
        <v>Sch. 85 Ag. Boiler</v>
      </c>
      <c r="C46" s="23" t="s">
        <v>576</v>
      </c>
      <c r="D46" s="34" t="s">
        <v>374</v>
      </c>
      <c r="E46" s="26">
        <f t="shared" si="3"/>
        <v>1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1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</row>
    <row r="47" spans="1:24" x14ac:dyDescent="0.25">
      <c r="A47" s="8">
        <f t="shared" si="0"/>
        <v>40</v>
      </c>
      <c r="B47" s="27" t="str">
        <f>IF(O$4="","",O$4&amp;" ")&amp;O$5</f>
        <v>Other (PA)</v>
      </c>
      <c r="C47" s="23" t="s">
        <v>576</v>
      </c>
      <c r="D47" s="34" t="s">
        <v>374</v>
      </c>
      <c r="E47" s="26">
        <f t="shared" si="3"/>
        <v>1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1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</row>
    <row r="48" spans="1:24" x14ac:dyDescent="0.25">
      <c r="A48" s="8">
        <f t="shared" si="0"/>
        <v>41</v>
      </c>
      <c r="B48" s="27" t="str">
        <f>IF(P$4="","",P$4&amp;" ")&amp;P$5</f>
        <v>Sch. 3 St Lts</v>
      </c>
      <c r="C48" s="23" t="s">
        <v>576</v>
      </c>
      <c r="D48" s="34" t="s">
        <v>374</v>
      </c>
      <c r="E48" s="26">
        <f t="shared" si="3"/>
        <v>1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1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</row>
    <row r="49" spans="1:24" x14ac:dyDescent="0.25">
      <c r="A49" s="8">
        <f t="shared" si="0"/>
        <v>42</v>
      </c>
      <c r="B49" s="27" t="str">
        <f>IF(Q$4="","",Q$4&amp;" ")&amp;Q$5</f>
        <v>Sch. 17 Evolving Ind.</v>
      </c>
      <c r="C49" s="23" t="s">
        <v>576</v>
      </c>
      <c r="D49" s="34" t="s">
        <v>374</v>
      </c>
      <c r="E49" s="26">
        <f t="shared" si="3"/>
        <v>1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1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</row>
    <row r="50" spans="1:24" x14ac:dyDescent="0.25">
      <c r="A50" s="8">
        <f t="shared" si="0"/>
        <v>43</v>
      </c>
      <c r="B50" s="27" t="str">
        <f>IF(R$4="","",R$4&amp;" ")&amp;R$5</f>
        <v>n/a</v>
      </c>
      <c r="C50" s="23" t="s">
        <v>576</v>
      </c>
      <c r="D50" s="34" t="s">
        <v>374</v>
      </c>
      <c r="E50" s="26">
        <f t="shared" si="3"/>
        <v>1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1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</row>
    <row r="51" spans="1:24" x14ac:dyDescent="0.25">
      <c r="A51" s="8">
        <f t="shared" si="0"/>
        <v>44</v>
      </c>
      <c r="B51" s="27" t="str">
        <f>IF(S$4="","",S$4&amp;" ")&amp;S$5</f>
        <v>n/a</v>
      </c>
      <c r="C51" s="23" t="s">
        <v>576</v>
      </c>
      <c r="D51" s="34" t="s">
        <v>374</v>
      </c>
      <c r="E51" s="26">
        <f t="shared" si="3"/>
        <v>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1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</row>
    <row r="52" spans="1:24" x14ac:dyDescent="0.25">
      <c r="A52" s="8">
        <f t="shared" si="0"/>
        <v>45</v>
      </c>
      <c r="B52" s="27" t="str">
        <f>IF(T$4="","",T$4&amp;" ")&amp;T$5</f>
        <v>n/a</v>
      </c>
      <c r="C52" s="23" t="s">
        <v>576</v>
      </c>
      <c r="D52" s="34" t="s">
        <v>374</v>
      </c>
      <c r="E52" s="26">
        <f t="shared" si="3"/>
        <v>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1</v>
      </c>
      <c r="U52" s="29">
        <v>0</v>
      </c>
      <c r="V52" s="29">
        <v>0</v>
      </c>
      <c r="W52" s="29">
        <v>0</v>
      </c>
      <c r="X52" s="29">
        <v>0</v>
      </c>
    </row>
    <row r="53" spans="1:24" x14ac:dyDescent="0.25">
      <c r="A53" s="8">
        <f t="shared" si="0"/>
        <v>46</v>
      </c>
      <c r="B53" s="27" t="str">
        <f>IF(U$4="","",U$4&amp;" ")&amp;U$5</f>
        <v>n/a</v>
      </c>
      <c r="C53" s="23" t="s">
        <v>576</v>
      </c>
      <c r="D53" s="34" t="s">
        <v>374</v>
      </c>
      <c r="E53" s="26">
        <f t="shared" si="3"/>
        <v>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1</v>
      </c>
      <c r="V53" s="29">
        <v>0</v>
      </c>
      <c r="W53" s="29">
        <v>0</v>
      </c>
      <c r="X53" s="29">
        <v>0</v>
      </c>
    </row>
    <row r="54" spans="1:24" x14ac:dyDescent="0.25">
      <c r="A54" s="8">
        <f t="shared" si="0"/>
        <v>47</v>
      </c>
      <c r="B54" s="27" t="str">
        <f>IF(V$4="","",V$4&amp;" ")&amp;V$5</f>
        <v>n/a</v>
      </c>
      <c r="C54" s="23" t="s">
        <v>576</v>
      </c>
      <c r="D54" s="34" t="s">
        <v>374</v>
      </c>
      <c r="E54" s="26">
        <f t="shared" si="3"/>
        <v>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1</v>
      </c>
      <c r="W54" s="29">
        <v>0</v>
      </c>
      <c r="X54" s="29">
        <v>0</v>
      </c>
    </row>
    <row r="55" spans="1:24" x14ac:dyDescent="0.25">
      <c r="A55" s="8">
        <f t="shared" si="0"/>
        <v>48</v>
      </c>
      <c r="B55" s="27" t="str">
        <f>IF(W$4="","",W$4&amp;" ")&amp;W$5</f>
        <v>n/a</v>
      </c>
      <c r="C55" s="23" t="s">
        <v>576</v>
      </c>
      <c r="D55" s="34" t="s">
        <v>374</v>
      </c>
      <c r="E55" s="26">
        <f t="shared" si="3"/>
        <v>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1</v>
      </c>
      <c r="X55" s="29">
        <v>0</v>
      </c>
    </row>
    <row r="56" spans="1:24" x14ac:dyDescent="0.25">
      <c r="A56" s="8"/>
      <c r="B56" s="27" t="str">
        <f>IF(X$4="","",X$4&amp;" ")&amp;X$5</f>
        <v>n/a</v>
      </c>
      <c r="C56" s="23" t="s">
        <v>576</v>
      </c>
      <c r="D56" s="34" t="s">
        <v>374</v>
      </c>
      <c r="E56" s="26">
        <f t="shared" si="3"/>
        <v>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1</v>
      </c>
    </row>
  </sheetData>
  <dataValidations count="1">
    <dataValidation type="list" allowBlank="1" showInputMessage="1" showErrorMessage="1" sqref="D8 D9:D56">
      <formula1>$AO$7:$AO$12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128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38" sqref="C38"/>
    </sheetView>
  </sheetViews>
  <sheetFormatPr defaultColWidth="8.7109375" defaultRowHeight="15" x14ac:dyDescent="0.25"/>
  <cols>
    <col min="1" max="1" width="8.7109375" style="3"/>
    <col min="2" max="2" width="15" style="3" bestFit="1" customWidth="1"/>
    <col min="3" max="3" width="40.140625" style="3" bestFit="1" customWidth="1"/>
    <col min="4" max="23" width="15.5703125" style="3" customWidth="1"/>
    <col min="24" max="16384" width="8.7109375" style="3"/>
  </cols>
  <sheetData>
    <row r="1" spans="1:24" x14ac:dyDescent="0.25">
      <c r="A1" s="110" t="s">
        <v>665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4" x14ac:dyDescent="0.25">
      <c r="A2" s="16" t="s">
        <v>514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4" x14ac:dyDescent="0.25">
      <c r="A4" s="18" t="s">
        <v>0</v>
      </c>
      <c r="B4" s="17"/>
      <c r="C4" s="17"/>
      <c r="D4" s="18" t="str">
        <f>[1]Income!D4</f>
        <v>Total</v>
      </c>
      <c r="E4" s="18" t="str">
        <f>IF('Table of Allocators'!F4="","",'Table of Allocators'!F4)</f>
        <v>Sch. 1</v>
      </c>
      <c r="F4" s="18" t="str">
        <f>IF('Table of Allocators'!G4="","",'Table of Allocators'!G4)</f>
        <v>Sch. 3</v>
      </c>
      <c r="G4" s="18" t="str">
        <f>IF('Table of Allocators'!H4="","",'Table of Allocators'!H4)</f>
        <v>Sch. 2</v>
      </c>
      <c r="H4" s="18" t="str">
        <f>IF('Table of Allocators'!I4="","",'Table of Allocators'!I4)</f>
        <v>Sch. 7</v>
      </c>
      <c r="I4" s="18" t="str">
        <f>IF('Table of Allocators'!J4="","",'Table of Allocators'!J4)</f>
        <v>Sch. 14</v>
      </c>
      <c r="J4" s="18" t="str">
        <f>IF('Table of Allocators'!K4="","",'Table of Allocators'!K4)</f>
        <v>Sch. 15</v>
      </c>
      <c r="K4" s="18" t="str">
        <f>IF('Table of Allocators'!L4="","",'Table of Allocators'!L4)</f>
        <v>Sch. 94</v>
      </c>
      <c r="L4" s="18" t="str">
        <f>IF('Table of Allocators'!M4="","",'Table of Allocators'!M4)</f>
        <v>Sch. 16</v>
      </c>
      <c r="M4" s="18" t="str">
        <f>IF('Table of Allocators'!N4="","",'Table of Allocators'!N4)</f>
        <v>Sch. 85</v>
      </c>
      <c r="N4" s="18" t="str">
        <f>IF('Table of Allocators'!O4="","",'Table of Allocators'!O4)</f>
        <v>Other</v>
      </c>
      <c r="O4" s="18" t="str">
        <f>IF('Table of Allocators'!P4="","",'Table of Allocators'!P4)</f>
        <v>Sch. 3</v>
      </c>
      <c r="P4" s="18" t="str">
        <f>IF('Table of Allocators'!Q4="","",'Table of Allocators'!Q4)</f>
        <v>Sch. 17</v>
      </c>
      <c r="Q4" s="18" t="str">
        <f>IF('Table of Allocators'!R4="","",'Table of Allocators'!R4)</f>
        <v/>
      </c>
      <c r="R4" s="18" t="str">
        <f>IF('Table of Allocators'!S4="","",'Table of Allocators'!S4)</f>
        <v/>
      </c>
      <c r="S4" s="18" t="str">
        <f>IF('Table of Allocators'!T4="","",'Table of Allocators'!T4)</f>
        <v/>
      </c>
      <c r="T4" s="18" t="str">
        <f>IF('Table of Allocators'!U4="","",'Table of Allocators'!U4)</f>
        <v/>
      </c>
      <c r="U4" s="18" t="str">
        <f>IF('Table of Allocators'!V4="","",'Table of Allocators'!V4)</f>
        <v/>
      </c>
      <c r="V4" s="18" t="str">
        <f>IF('Table of Allocators'!W4="","",'Table of Allocators'!W4)</f>
        <v/>
      </c>
      <c r="W4" s="18" t="str">
        <f>IF('Table of Allocators'!X4="","",'Table of Allocators'!X4)</f>
        <v/>
      </c>
      <c r="X4" s="8"/>
    </row>
    <row r="5" spans="1:24" x14ac:dyDescent="0.25">
      <c r="A5" s="19" t="s">
        <v>1</v>
      </c>
      <c r="B5" s="19" t="s">
        <v>332</v>
      </c>
      <c r="C5" s="19" t="s">
        <v>85</v>
      </c>
      <c r="D5" s="19" t="str">
        <f>[1]Income!D5</f>
        <v>System</v>
      </c>
      <c r="E5" s="19" t="str">
        <f>IF('Table of Allocators'!F5="","",'Table of Allocators'!F5)</f>
        <v>Domestic</v>
      </c>
      <c r="F5" s="19" t="str">
        <f>IF('Table of Allocators'!G5="","",'Table of Allocators'!G5)</f>
        <v>Irrigation</v>
      </c>
      <c r="G5" s="19" t="str">
        <f>IF('Table of Allocators'!H5="","",'Table of Allocators'!H5)</f>
        <v>GS</v>
      </c>
      <c r="H5" s="19" t="str">
        <f>IF('Table of Allocators'!I5="","",'Table of Allocators'!I5)</f>
        <v>LGS</v>
      </c>
      <c r="I5" s="19" t="str">
        <f>IF('Table of Allocators'!J5="","",'Table of Allocators'!J5)</f>
        <v>Industrial</v>
      </c>
      <c r="J5" s="19" t="str">
        <f>IF('Table of Allocators'!K5="","",'Table of Allocators'!K5)</f>
        <v>Lg. Ind.</v>
      </c>
      <c r="K5" s="19" t="str">
        <f>IF('Table of Allocators'!L5="","",'Table of Allocators'!L5)</f>
        <v>New Lg Ld</v>
      </c>
      <c r="L5" s="19" t="str">
        <f>IF('Table of Allocators'!M5="","",'Table of Allocators'!M5)</f>
        <v>Ag. Food</v>
      </c>
      <c r="M5" s="19" t="str">
        <f>IF('Table of Allocators'!N5="","",'Table of Allocators'!N5)</f>
        <v>Ag. Boiler</v>
      </c>
      <c r="N5" s="19" t="str">
        <f>IF('Table of Allocators'!O5="","",'Table of Allocators'!O5)</f>
        <v>(PA)</v>
      </c>
      <c r="O5" s="19" t="str">
        <f>IF('Table of Allocators'!P5="","",'Table of Allocators'!P5)</f>
        <v>St Lts</v>
      </c>
      <c r="P5" s="19" t="str">
        <f>IF('Table of Allocators'!Q5="","",'Table of Allocators'!Q5)</f>
        <v>Evolving Ind.</v>
      </c>
      <c r="Q5" s="19" t="str">
        <f>IF('Table of Allocators'!R5="","",'Table of Allocators'!R5)</f>
        <v>n/a</v>
      </c>
      <c r="R5" s="19" t="str">
        <f>IF('Table of Allocators'!S5="","",'Table of Allocators'!S5)</f>
        <v>n/a</v>
      </c>
      <c r="S5" s="19" t="str">
        <f>IF('Table of Allocators'!T5="","",'Table of Allocators'!T5)</f>
        <v>n/a</v>
      </c>
      <c r="T5" s="19" t="str">
        <f>IF('Table of Allocators'!U5="","",'Table of Allocators'!U5)</f>
        <v>n/a</v>
      </c>
      <c r="U5" s="19" t="str">
        <f>IF('Table of Allocators'!V5="","",'Table of Allocators'!V5)</f>
        <v>n/a</v>
      </c>
      <c r="V5" s="19" t="str">
        <f>IF('Table of Allocators'!W5="","",'Table of Allocators'!W5)</f>
        <v>n/a</v>
      </c>
      <c r="W5" s="19" t="str">
        <f>IF('Table of Allocators'!X5="","",'Table of Allocators'!X5)</f>
        <v>n/a</v>
      </c>
      <c r="X5" s="8"/>
    </row>
    <row r="6" spans="1:24" x14ac:dyDescent="0.25">
      <c r="A6" s="18" t="s">
        <v>69</v>
      </c>
      <c r="B6" s="18" t="s">
        <v>70</v>
      </c>
      <c r="C6" s="18" t="s">
        <v>71</v>
      </c>
      <c r="D6" s="18" t="s">
        <v>73</v>
      </c>
      <c r="E6" s="18" t="s">
        <v>74</v>
      </c>
      <c r="F6" s="18" t="s">
        <v>75</v>
      </c>
      <c r="G6" s="18" t="s">
        <v>76</v>
      </c>
      <c r="H6" s="18" t="s">
        <v>77</v>
      </c>
      <c r="I6" s="18" t="s">
        <v>78</v>
      </c>
      <c r="J6" s="18" t="s">
        <v>79</v>
      </c>
      <c r="K6" s="18" t="s">
        <v>80</v>
      </c>
      <c r="L6" s="20" t="s">
        <v>87</v>
      </c>
      <c r="M6" s="20" t="s">
        <v>333</v>
      </c>
      <c r="N6" s="20" t="s">
        <v>334</v>
      </c>
      <c r="O6" s="20" t="s">
        <v>335</v>
      </c>
      <c r="P6" s="20" t="s">
        <v>336</v>
      </c>
      <c r="Q6" s="20" t="s">
        <v>337</v>
      </c>
      <c r="R6" s="20" t="s">
        <v>338</v>
      </c>
      <c r="S6" s="20" t="s">
        <v>339</v>
      </c>
      <c r="T6" s="20" t="s">
        <v>340</v>
      </c>
      <c r="U6" s="20" t="s">
        <v>341</v>
      </c>
      <c r="V6" s="20" t="s">
        <v>342</v>
      </c>
      <c r="W6" s="20" t="s">
        <v>365</v>
      </c>
    </row>
    <row r="8" spans="1:24" x14ac:dyDescent="0.25">
      <c r="A8" s="8">
        <v>1</v>
      </c>
      <c r="B8" s="3" t="str">
        <f>'Table of Allocators'!B8</f>
        <v>ENG SALES</v>
      </c>
      <c r="C8" s="3" t="s">
        <v>515</v>
      </c>
      <c r="D8" s="37">
        <f>SUM(E8:W8)</f>
        <v>5095339680.6999254</v>
      </c>
      <c r="E8" s="39">
        <f>'Class Loads'!C5</f>
        <v>817180656</v>
      </c>
      <c r="F8" s="39">
        <f>'Class Loads'!D5</f>
        <v>599556324.90576243</v>
      </c>
      <c r="G8" s="39">
        <f>'Class Loads'!E5</f>
        <v>522443672</v>
      </c>
      <c r="H8" s="39">
        <f>'Class Loads'!F5</f>
        <v>264505404.96092501</v>
      </c>
      <c r="I8" s="39">
        <f>'Class Loads'!G5</f>
        <v>588337987.59130085</v>
      </c>
      <c r="J8" s="39">
        <f>'Class Loads'!H5</f>
        <v>1793705567.4030573</v>
      </c>
      <c r="K8" s="39">
        <f>'Class Loads'!I5</f>
        <v>136166560.78458539</v>
      </c>
      <c r="L8" s="39">
        <f>'Class Loads'!J5</f>
        <v>367305814.05429423</v>
      </c>
      <c r="M8" s="39">
        <f>'Class Loads'!K5</f>
        <v>0</v>
      </c>
      <c r="N8" s="39">
        <f>'Class Loads'!L5</f>
        <v>1190607</v>
      </c>
      <c r="O8" s="39">
        <f>'Class Loads'!M5</f>
        <v>4947086</v>
      </c>
      <c r="P8" s="39">
        <f>'Class Loads'!N5</f>
        <v>0</v>
      </c>
      <c r="Q8" s="39">
        <f>'Class Loads'!O5</f>
        <v>0</v>
      </c>
      <c r="R8" s="39">
        <f>'Class Loads'!P5</f>
        <v>0</v>
      </c>
      <c r="S8" s="39">
        <f>'Class Loads'!Q5</f>
        <v>0</v>
      </c>
      <c r="T8" s="39">
        <f>'Class Loads'!R5</f>
        <v>0</v>
      </c>
      <c r="U8" s="39">
        <f>'Class Loads'!S5</f>
        <v>0</v>
      </c>
      <c r="V8" s="39">
        <f>'Class Loads'!T5</f>
        <v>0</v>
      </c>
      <c r="W8" s="39">
        <f>'Class Loads'!U5</f>
        <v>0</v>
      </c>
    </row>
    <row r="9" spans="1:24" x14ac:dyDescent="0.25">
      <c r="A9" s="8">
        <f>+A8+1</f>
        <v>2</v>
      </c>
      <c r="C9" s="3" t="s">
        <v>332</v>
      </c>
      <c r="D9" s="77">
        <f>SUM(E9:W9)</f>
        <v>0.99999999999999989</v>
      </c>
      <c r="E9" s="25">
        <f>E8/$D$8</f>
        <v>0.16037805273224637</v>
      </c>
      <c r="F9" s="25">
        <f t="shared" ref="F9:W9" si="0">F8/$D$8</f>
        <v>0.11766758694749158</v>
      </c>
      <c r="G9" s="25">
        <f t="shared" si="0"/>
        <v>0.10253362969674165</v>
      </c>
      <c r="H9" s="25">
        <f t="shared" si="0"/>
        <v>5.1911240768268273E-2</v>
      </c>
      <c r="I9" s="25">
        <f t="shared" si="0"/>
        <v>0.11546590108993152</v>
      </c>
      <c r="J9" s="25">
        <f t="shared" si="0"/>
        <v>0.35202865359442798</v>
      </c>
      <c r="K9" s="25">
        <f t="shared" si="0"/>
        <v>2.6723745484595593E-2</v>
      </c>
      <c r="L9" s="25">
        <f t="shared" si="0"/>
        <v>7.2086619748938693E-2</v>
      </c>
      <c r="M9" s="25">
        <f t="shared" si="0"/>
        <v>0</v>
      </c>
      <c r="N9" s="25">
        <f t="shared" si="0"/>
        <v>2.3366587403579172E-4</v>
      </c>
      <c r="O9" s="25">
        <f t="shared" si="0"/>
        <v>9.7090406332251431E-4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</row>
    <row r="10" spans="1:24" x14ac:dyDescent="0.25">
      <c r="A10" s="8"/>
    </row>
    <row r="11" spans="1:24" x14ac:dyDescent="0.25">
      <c r="A11" s="8">
        <f>+A9+1</f>
        <v>3</v>
      </c>
      <c r="B11" s="3" t="str">
        <f>'Table of Allocators'!B9</f>
        <v>ENG REQ</v>
      </c>
      <c r="C11" s="3" t="s">
        <v>516</v>
      </c>
      <c r="D11" s="37">
        <f>SUM(E11:W11)</f>
        <v>5271456429</v>
      </c>
      <c r="E11" s="39">
        <f>'Class Loads'!C7</f>
        <v>859026156</v>
      </c>
      <c r="F11" s="39">
        <f>'Class Loads'!D7</f>
        <v>624669124</v>
      </c>
      <c r="G11" s="39">
        <f>'Class Loads'!E7</f>
        <v>547060635</v>
      </c>
      <c r="H11" s="39">
        <f>'Class Loads'!F7</f>
        <v>274156185</v>
      </c>
      <c r="I11" s="39">
        <f>'Class Loads'!G7</f>
        <v>603548472</v>
      </c>
      <c r="J11" s="39">
        <f>'Class Loads'!H7</f>
        <v>1840078793</v>
      </c>
      <c r="K11" s="39">
        <f>'Class Loads'!I7</f>
        <v>139686917</v>
      </c>
      <c r="L11" s="39">
        <f>'Class Loads'!J7</f>
        <v>376801885</v>
      </c>
      <c r="M11" s="39">
        <f>'Class Loads'!K7</f>
        <v>0</v>
      </c>
      <c r="N11" s="39">
        <f>'Class Loads'!L7</f>
        <v>1246972</v>
      </c>
      <c r="O11" s="39">
        <f>'Class Loads'!M7</f>
        <v>5181290</v>
      </c>
      <c r="P11" s="39">
        <f>'Class Loads'!N7</f>
        <v>0</v>
      </c>
      <c r="Q11" s="39">
        <f>'Class Loads'!O7</f>
        <v>0</v>
      </c>
      <c r="R11" s="39">
        <f>'Class Loads'!P7</f>
        <v>0</v>
      </c>
      <c r="S11" s="39">
        <f>'Class Loads'!Q7</f>
        <v>0</v>
      </c>
      <c r="T11" s="39">
        <f>'Class Loads'!R7</f>
        <v>0</v>
      </c>
      <c r="U11" s="39">
        <f>'Class Loads'!S7</f>
        <v>0</v>
      </c>
      <c r="V11" s="39">
        <f>'Class Loads'!T7</f>
        <v>0</v>
      </c>
      <c r="W11" s="39">
        <f>'Class Loads'!U7</f>
        <v>0</v>
      </c>
    </row>
    <row r="12" spans="1:24" x14ac:dyDescent="0.25">
      <c r="A12" s="8">
        <f>+A11+1</f>
        <v>4</v>
      </c>
      <c r="C12" s="3" t="s">
        <v>332</v>
      </c>
      <c r="D12" s="77">
        <f>SUM(E12:W12)</f>
        <v>0.99999999999999989</v>
      </c>
      <c r="E12" s="25">
        <f>E11/$D11</f>
        <v>0.16295803020854296</v>
      </c>
      <c r="F12" s="25">
        <f t="shared" ref="F12:W12" si="1">F11/$D11</f>
        <v>0.11850029160129097</v>
      </c>
      <c r="G12" s="25">
        <f t="shared" si="1"/>
        <v>0.10377789181571172</v>
      </c>
      <c r="H12" s="25">
        <f t="shared" si="1"/>
        <v>5.2007673532456319E-2</v>
      </c>
      <c r="I12" s="25">
        <f t="shared" si="1"/>
        <v>0.11449368502406339</v>
      </c>
      <c r="J12" s="25">
        <f t="shared" si="1"/>
        <v>0.3490645930178094</v>
      </c>
      <c r="K12" s="25">
        <f t="shared" si="1"/>
        <v>2.649873310752162E-2</v>
      </c>
      <c r="L12" s="25">
        <f t="shared" si="1"/>
        <v>7.1479654641000159E-2</v>
      </c>
      <c r="M12" s="25">
        <f t="shared" si="1"/>
        <v>0</v>
      </c>
      <c r="N12" s="25">
        <f t="shared" si="1"/>
        <v>2.3655170384032781E-4</v>
      </c>
      <c r="O12" s="25">
        <f t="shared" si="1"/>
        <v>9.8289534776310294E-4</v>
      </c>
      <c r="P12" s="25">
        <f t="shared" si="1"/>
        <v>0</v>
      </c>
      <c r="Q12" s="25">
        <f t="shared" si="1"/>
        <v>0</v>
      </c>
      <c r="R12" s="25">
        <f t="shared" si="1"/>
        <v>0</v>
      </c>
      <c r="S12" s="25">
        <f t="shared" si="1"/>
        <v>0</v>
      </c>
      <c r="T12" s="25">
        <f t="shared" si="1"/>
        <v>0</v>
      </c>
      <c r="U12" s="25">
        <f t="shared" si="1"/>
        <v>0</v>
      </c>
      <c r="V12" s="25">
        <f t="shared" si="1"/>
        <v>0</v>
      </c>
      <c r="W12" s="25">
        <f t="shared" si="1"/>
        <v>0</v>
      </c>
    </row>
    <row r="13" spans="1:24" x14ac:dyDescent="0.25">
      <c r="A13" s="8"/>
    </row>
    <row r="14" spans="1:24" x14ac:dyDescent="0.25">
      <c r="A14" s="8">
        <f>+A12+1</f>
        <v>5</v>
      </c>
      <c r="B14" s="3" t="str">
        <f>'Table of Allocators'!B10</f>
        <v>REV</v>
      </c>
      <c r="C14" s="3" t="s">
        <v>82</v>
      </c>
      <c r="D14" s="63">
        <f>SUM(E14:W14)</f>
        <v>201391440.69999993</v>
      </c>
      <c r="E14" s="85">
        <f>'Present Revenues'!C5</f>
        <v>43160405.090000004</v>
      </c>
      <c r="F14" s="85">
        <f>'Present Revenues'!D5</f>
        <v>25785050.129999999</v>
      </c>
      <c r="G14" s="85">
        <f>'Present Revenues'!E5</f>
        <v>21978451.5838053</v>
      </c>
      <c r="H14" s="85">
        <f>'Present Revenues'!F5</f>
        <v>7744673.113046634</v>
      </c>
      <c r="I14" s="85">
        <f>'Present Revenues'!G5</f>
        <v>16858800.547159363</v>
      </c>
      <c r="J14" s="85">
        <f>'Present Revenues'!H5</f>
        <v>69545342.838331029</v>
      </c>
      <c r="K14" s="85">
        <f>'Present Revenues'!I5</f>
        <v>5998610.3345095944</v>
      </c>
      <c r="L14" s="85">
        <f>'Present Revenues'!J5</f>
        <v>9244300.0731480736</v>
      </c>
      <c r="M14" s="85">
        <f>'Present Revenues'!K5</f>
        <v>13297</v>
      </c>
      <c r="N14" s="85">
        <f>'Present Revenues'!L5</f>
        <v>47406.23</v>
      </c>
      <c r="O14" s="85">
        <f>'Present Revenues'!M5</f>
        <v>1015103.76</v>
      </c>
      <c r="P14" s="85">
        <f>'Present Revenues'!N5</f>
        <v>0</v>
      </c>
      <c r="Q14" s="85">
        <f>'Present Revenues'!O5</f>
        <v>0</v>
      </c>
      <c r="R14" s="85">
        <f>'Present Revenues'!P5</f>
        <v>0</v>
      </c>
      <c r="S14" s="85">
        <f>'Present Revenues'!Q5</f>
        <v>0</v>
      </c>
      <c r="T14" s="85">
        <f>'Present Revenues'!R5</f>
        <v>0</v>
      </c>
      <c r="U14" s="85">
        <f>'Present Revenues'!S5</f>
        <v>0</v>
      </c>
      <c r="V14" s="85">
        <f>'Present Revenues'!T5</f>
        <v>0</v>
      </c>
      <c r="W14" s="85">
        <f>'Present Revenues'!U5</f>
        <v>0</v>
      </c>
    </row>
    <row r="15" spans="1:24" x14ac:dyDescent="0.25">
      <c r="A15" s="8">
        <f>+A14+1</f>
        <v>6</v>
      </c>
      <c r="C15" s="3" t="s">
        <v>332</v>
      </c>
      <c r="D15" s="77">
        <f>SUM(E15:W15)</f>
        <v>1.0000000000000004</v>
      </c>
      <c r="E15" s="25">
        <f>E14/$D14</f>
        <v>0.21431102007107306</v>
      </c>
      <c r="F15" s="25">
        <f t="shared" ref="F15" si="2">F14/$D14</f>
        <v>0.12803448865739211</v>
      </c>
      <c r="G15" s="25">
        <f t="shared" ref="G15" si="3">G14/$D14</f>
        <v>0.10913299744722124</v>
      </c>
      <c r="H15" s="25">
        <f t="shared" ref="H15" si="4">H14/$D14</f>
        <v>3.8455820595590169E-2</v>
      </c>
      <c r="I15" s="25">
        <f t="shared" ref="I15" si="5">I14/$D14</f>
        <v>8.3711604070963716E-2</v>
      </c>
      <c r="J15" s="25">
        <f t="shared" ref="J15" si="6">J14/$D14</f>
        <v>0.34532422329670071</v>
      </c>
      <c r="K15" s="25">
        <f t="shared" ref="K15" si="7">K14/$D14</f>
        <v>2.9785825622278279E-2</v>
      </c>
      <c r="L15" s="25">
        <f t="shared" ref="L15" si="8">L14/$D14</f>
        <v>4.5902149768711979E-2</v>
      </c>
      <c r="M15" s="25">
        <f t="shared" ref="M15" si="9">M14/$D14</f>
        <v>6.602564614356028E-5</v>
      </c>
      <c r="N15" s="25">
        <f t="shared" ref="N15" si="10">N14/$D14</f>
        <v>2.3539346972852764E-4</v>
      </c>
      <c r="O15" s="25">
        <f t="shared" ref="O15" si="11">O14/$D14</f>
        <v>5.0404513541970029E-3</v>
      </c>
      <c r="P15" s="25">
        <f t="shared" ref="P15" si="12">P14/$D14</f>
        <v>0</v>
      </c>
      <c r="Q15" s="25">
        <f t="shared" ref="Q15" si="13">Q14/$D14</f>
        <v>0</v>
      </c>
      <c r="R15" s="25">
        <f t="shared" ref="R15" si="14">R14/$D14</f>
        <v>0</v>
      </c>
      <c r="S15" s="25">
        <f t="shared" ref="S15" si="15">S14/$D14</f>
        <v>0</v>
      </c>
      <c r="T15" s="25">
        <f t="shared" ref="T15" si="16">T14/$D14</f>
        <v>0</v>
      </c>
      <c r="U15" s="25">
        <f t="shared" ref="U15" si="17">U14/$D14</f>
        <v>0</v>
      </c>
      <c r="V15" s="25">
        <f t="shared" ref="V15" si="18">V14/$D14</f>
        <v>0</v>
      </c>
      <c r="W15" s="25">
        <f t="shared" ref="W15" si="19">W14/$D14</f>
        <v>0</v>
      </c>
    </row>
    <row r="16" spans="1:24" x14ac:dyDescent="0.25">
      <c r="A16" s="8"/>
    </row>
    <row r="17" spans="1:23" x14ac:dyDescent="0.25">
      <c r="A17" s="8">
        <f>+A15+1</f>
        <v>7</v>
      </c>
      <c r="B17" s="3" t="str">
        <f>'Table of Allocators'!B11</f>
        <v>CONS UNWT</v>
      </c>
      <c r="C17" s="3" t="s">
        <v>517</v>
      </c>
      <c r="D17" s="37">
        <f>SUM(E17:W17)</f>
        <v>49982</v>
      </c>
      <c r="E17" s="39">
        <f>'Class Loads'!C9</f>
        <v>38192</v>
      </c>
      <c r="F17" s="39">
        <f>'Class Loads'!D9</f>
        <v>4589</v>
      </c>
      <c r="G17" s="39">
        <f>'Class Loads'!E9</f>
        <v>6943</v>
      </c>
      <c r="H17" s="39">
        <f>'Class Loads'!F9</f>
        <v>105</v>
      </c>
      <c r="I17" s="39">
        <f>'Class Loads'!G9</f>
        <v>13</v>
      </c>
      <c r="J17" s="39">
        <f>'Class Loads'!H9</f>
        <v>7</v>
      </c>
      <c r="K17" s="39">
        <f>'Class Loads'!I9</f>
        <v>1</v>
      </c>
      <c r="L17" s="39">
        <f>'Class Loads'!J9</f>
        <v>11</v>
      </c>
      <c r="M17" s="39">
        <f>'Class Loads'!K9</f>
        <v>1</v>
      </c>
      <c r="N17" s="39">
        <f>'Class Loads'!L9</f>
        <v>11</v>
      </c>
      <c r="O17" s="39">
        <f>'Class Loads'!M9</f>
        <v>109</v>
      </c>
      <c r="P17" s="39">
        <f>'Class Loads'!N9</f>
        <v>0</v>
      </c>
      <c r="Q17" s="39">
        <f>'Class Loads'!O9</f>
        <v>0</v>
      </c>
      <c r="R17" s="39">
        <f>'Class Loads'!P9</f>
        <v>0</v>
      </c>
      <c r="S17" s="39">
        <f>'Class Loads'!Q9</f>
        <v>0</v>
      </c>
      <c r="T17" s="39">
        <f>'Class Loads'!R9</f>
        <v>0</v>
      </c>
      <c r="U17" s="39">
        <f>'Class Loads'!S9</f>
        <v>0</v>
      </c>
      <c r="V17" s="39">
        <f>'Class Loads'!T9</f>
        <v>0</v>
      </c>
      <c r="W17" s="39">
        <f>'Class Loads'!U9</f>
        <v>0</v>
      </c>
    </row>
    <row r="18" spans="1:23" x14ac:dyDescent="0.25">
      <c r="A18" s="8">
        <f>+A17+1</f>
        <v>8</v>
      </c>
      <c r="C18" s="3" t="s">
        <v>332</v>
      </c>
      <c r="D18" s="77">
        <f>SUM(E18:W18)</f>
        <v>1.0000000000000002</v>
      </c>
      <c r="E18" s="25">
        <f>E17/$D17</f>
        <v>0.7641150814293145</v>
      </c>
      <c r="F18" s="25">
        <f t="shared" ref="F18" si="20">F17/$D17</f>
        <v>9.1813052698971637E-2</v>
      </c>
      <c r="G18" s="25">
        <f t="shared" ref="G18" si="21">G17/$D17</f>
        <v>0.13891000760273697</v>
      </c>
      <c r="H18" s="25">
        <f t="shared" ref="H18" si="22">H17/$D17</f>
        <v>2.1007562722580131E-3</v>
      </c>
      <c r="I18" s="25">
        <f t="shared" ref="I18" si="23">I17/$D17</f>
        <v>2.6009363370813494E-4</v>
      </c>
      <c r="J18" s="25">
        <f t="shared" ref="J18" si="24">J17/$D17</f>
        <v>1.4005041815053418E-4</v>
      </c>
      <c r="K18" s="25">
        <f t="shared" ref="K18" si="25">K17/$D17</f>
        <v>2.0007202592933457E-5</v>
      </c>
      <c r="L18" s="25">
        <f t="shared" ref="L18" si="26">L17/$D17</f>
        <v>2.2007922852226801E-4</v>
      </c>
      <c r="M18" s="25">
        <f t="shared" ref="M18" si="27">M17/$D17</f>
        <v>2.0007202592933457E-5</v>
      </c>
      <c r="N18" s="25">
        <f t="shared" ref="N18" si="28">N17/$D17</f>
        <v>2.2007922852226801E-4</v>
      </c>
      <c r="O18" s="25">
        <f t="shared" ref="O18" si="29">O17/$D17</f>
        <v>2.1807850826297465E-3</v>
      </c>
      <c r="P18" s="25">
        <f t="shared" ref="P18" si="30">P17/$D17</f>
        <v>0</v>
      </c>
      <c r="Q18" s="25">
        <f t="shared" ref="Q18" si="31">Q17/$D17</f>
        <v>0</v>
      </c>
      <c r="R18" s="25">
        <f t="shared" ref="R18" si="32">R17/$D17</f>
        <v>0</v>
      </c>
      <c r="S18" s="25">
        <f t="shared" ref="S18" si="33">S17/$D17</f>
        <v>0</v>
      </c>
      <c r="T18" s="25">
        <f t="shared" ref="T18" si="34">T17/$D17</f>
        <v>0</v>
      </c>
      <c r="U18" s="25">
        <f t="shared" ref="U18" si="35">U17/$D17</f>
        <v>0</v>
      </c>
      <c r="V18" s="25">
        <f t="shared" ref="V18" si="36">V17/$D17</f>
        <v>0</v>
      </c>
      <c r="W18" s="25">
        <f t="shared" ref="W18" si="37">W17/$D17</f>
        <v>0</v>
      </c>
    </row>
    <row r="19" spans="1:23" x14ac:dyDescent="0.25">
      <c r="A19" s="8"/>
    </row>
    <row r="20" spans="1:23" x14ac:dyDescent="0.25">
      <c r="A20" s="8">
        <f>+A18+1</f>
        <v>9</v>
      </c>
      <c r="B20" s="3" t="str">
        <f>'Table of Allocators'!B12</f>
        <v>CONS SERV</v>
      </c>
      <c r="C20" s="23" t="s">
        <v>517</v>
      </c>
      <c r="D20" s="37">
        <f>SUM(E20:W20)</f>
        <v>49982</v>
      </c>
      <c r="E20" s="37">
        <f>E17</f>
        <v>38192</v>
      </c>
      <c r="F20" s="37">
        <f t="shared" ref="F20:W20" si="38">F17</f>
        <v>4589</v>
      </c>
      <c r="G20" s="37">
        <f t="shared" si="38"/>
        <v>6943</v>
      </c>
      <c r="H20" s="37">
        <f t="shared" si="38"/>
        <v>105</v>
      </c>
      <c r="I20" s="37">
        <f t="shared" si="38"/>
        <v>13</v>
      </c>
      <c r="J20" s="37">
        <f t="shared" si="38"/>
        <v>7</v>
      </c>
      <c r="K20" s="37">
        <f t="shared" si="38"/>
        <v>1</v>
      </c>
      <c r="L20" s="37">
        <f t="shared" si="38"/>
        <v>11</v>
      </c>
      <c r="M20" s="37">
        <f t="shared" si="38"/>
        <v>1</v>
      </c>
      <c r="N20" s="37">
        <f t="shared" si="38"/>
        <v>11</v>
      </c>
      <c r="O20" s="37">
        <f t="shared" si="38"/>
        <v>109</v>
      </c>
      <c r="P20" s="37">
        <f t="shared" si="38"/>
        <v>0</v>
      </c>
      <c r="Q20" s="37">
        <f t="shared" si="38"/>
        <v>0</v>
      </c>
      <c r="R20" s="37">
        <f t="shared" si="38"/>
        <v>0</v>
      </c>
      <c r="S20" s="37">
        <f t="shared" si="38"/>
        <v>0</v>
      </c>
      <c r="T20" s="37">
        <f t="shared" si="38"/>
        <v>0</v>
      </c>
      <c r="U20" s="37">
        <f t="shared" si="38"/>
        <v>0</v>
      </c>
      <c r="V20" s="37">
        <f t="shared" si="38"/>
        <v>0</v>
      </c>
      <c r="W20" s="37">
        <f t="shared" si="38"/>
        <v>0</v>
      </c>
    </row>
    <row r="21" spans="1:23" x14ac:dyDescent="0.25">
      <c r="A21" s="8">
        <f>+A20+1</f>
        <v>10</v>
      </c>
      <c r="C21" s="3" t="s">
        <v>519</v>
      </c>
      <c r="E21" s="79">
        <v>1</v>
      </c>
      <c r="F21" s="79">
        <v>5</v>
      </c>
      <c r="G21" s="79">
        <v>2</v>
      </c>
      <c r="H21" s="79">
        <v>15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1.5</v>
      </c>
      <c r="O21" s="79">
        <v>1.5</v>
      </c>
      <c r="P21" s="79">
        <v>0</v>
      </c>
      <c r="Q21" s="79">
        <v>1</v>
      </c>
      <c r="R21" s="79">
        <v>1</v>
      </c>
      <c r="S21" s="79">
        <v>1</v>
      </c>
      <c r="T21" s="79">
        <v>1</v>
      </c>
      <c r="U21" s="79">
        <v>1</v>
      </c>
      <c r="V21" s="79">
        <v>1</v>
      </c>
      <c r="W21" s="79">
        <v>1</v>
      </c>
    </row>
    <row r="22" spans="1:23" x14ac:dyDescent="0.25">
      <c r="A22" s="8">
        <f>+A21+1</f>
        <v>11</v>
      </c>
      <c r="C22" s="3" t="s">
        <v>520</v>
      </c>
      <c r="D22" s="37">
        <f>SUM(E22:W22)</f>
        <v>76778</v>
      </c>
      <c r="E22" s="5">
        <f>E20*E21</f>
        <v>38192</v>
      </c>
      <c r="F22" s="5">
        <f t="shared" ref="F22:W22" si="39">F20*F21</f>
        <v>22945</v>
      </c>
      <c r="G22" s="5">
        <f t="shared" si="39"/>
        <v>13886</v>
      </c>
      <c r="H22" s="5">
        <f t="shared" si="39"/>
        <v>1575</v>
      </c>
      <c r="I22" s="5">
        <f t="shared" si="39"/>
        <v>0</v>
      </c>
      <c r="J22" s="5">
        <f t="shared" si="39"/>
        <v>0</v>
      </c>
      <c r="K22" s="5">
        <f t="shared" si="39"/>
        <v>0</v>
      </c>
      <c r="L22" s="5">
        <f t="shared" si="39"/>
        <v>0</v>
      </c>
      <c r="M22" s="5">
        <f t="shared" si="39"/>
        <v>0</v>
      </c>
      <c r="N22" s="5">
        <f t="shared" si="39"/>
        <v>16.5</v>
      </c>
      <c r="O22" s="5">
        <f t="shared" si="39"/>
        <v>163.5</v>
      </c>
      <c r="P22" s="5">
        <f t="shared" si="39"/>
        <v>0</v>
      </c>
      <c r="Q22" s="5">
        <f t="shared" si="39"/>
        <v>0</v>
      </c>
      <c r="R22" s="5">
        <f t="shared" si="39"/>
        <v>0</v>
      </c>
      <c r="S22" s="5">
        <f t="shared" si="39"/>
        <v>0</v>
      </c>
      <c r="T22" s="5">
        <f t="shared" si="39"/>
        <v>0</v>
      </c>
      <c r="U22" s="5">
        <f t="shared" si="39"/>
        <v>0</v>
      </c>
      <c r="V22" s="5">
        <f t="shared" si="39"/>
        <v>0</v>
      </c>
      <c r="W22" s="5">
        <f t="shared" si="39"/>
        <v>0</v>
      </c>
    </row>
    <row r="23" spans="1:23" x14ac:dyDescent="0.25">
      <c r="A23" s="8">
        <f>+A22+1</f>
        <v>12</v>
      </c>
      <c r="C23" s="3" t="s">
        <v>332</v>
      </c>
      <c r="D23" s="77">
        <f>SUM(E23:W23)</f>
        <v>0.99999999999999989</v>
      </c>
      <c r="E23" s="25">
        <f>E22/$D22</f>
        <v>0.49743416082732034</v>
      </c>
      <c r="F23" s="25">
        <f t="shared" ref="F23:W23" si="40">F22/$D22</f>
        <v>0.29884862851337624</v>
      </c>
      <c r="G23" s="25">
        <f t="shared" si="40"/>
        <v>0.18085910026309621</v>
      </c>
      <c r="H23" s="25">
        <f t="shared" si="40"/>
        <v>2.0513688817109067E-2</v>
      </c>
      <c r="I23" s="25">
        <f t="shared" si="40"/>
        <v>0</v>
      </c>
      <c r="J23" s="25">
        <f t="shared" si="40"/>
        <v>0</v>
      </c>
      <c r="K23" s="25">
        <f t="shared" si="40"/>
        <v>0</v>
      </c>
      <c r="L23" s="25">
        <f t="shared" si="40"/>
        <v>0</v>
      </c>
      <c r="M23" s="25">
        <f t="shared" si="40"/>
        <v>0</v>
      </c>
      <c r="N23" s="25">
        <f t="shared" si="40"/>
        <v>2.149053114173331E-4</v>
      </c>
      <c r="O23" s="25">
        <f t="shared" si="40"/>
        <v>2.1295162676808459E-3</v>
      </c>
      <c r="P23" s="25">
        <f t="shared" si="40"/>
        <v>0</v>
      </c>
      <c r="Q23" s="25">
        <f t="shared" si="40"/>
        <v>0</v>
      </c>
      <c r="R23" s="25">
        <f t="shared" si="40"/>
        <v>0</v>
      </c>
      <c r="S23" s="25">
        <f t="shared" si="40"/>
        <v>0</v>
      </c>
      <c r="T23" s="25">
        <f t="shared" si="40"/>
        <v>0</v>
      </c>
      <c r="U23" s="25">
        <f t="shared" si="40"/>
        <v>0</v>
      </c>
      <c r="V23" s="25">
        <f t="shared" si="40"/>
        <v>0</v>
      </c>
      <c r="W23" s="25">
        <f t="shared" si="40"/>
        <v>0</v>
      </c>
    </row>
    <row r="24" spans="1:23" x14ac:dyDescent="0.25">
      <c r="A24" s="8"/>
    </row>
    <row r="25" spans="1:23" x14ac:dyDescent="0.25">
      <c r="A25" s="8">
        <f>+A23+1</f>
        <v>13</v>
      </c>
      <c r="B25" s="3" t="str">
        <f>'Table of Allocators'!B13</f>
        <v>CONS MET</v>
      </c>
      <c r="C25" s="23" t="s">
        <v>517</v>
      </c>
      <c r="E25" s="37">
        <f>E17</f>
        <v>38192</v>
      </c>
      <c r="F25" s="37">
        <f t="shared" ref="F25:W25" si="41">F17</f>
        <v>4589</v>
      </c>
      <c r="G25" s="37">
        <f t="shared" si="41"/>
        <v>6943</v>
      </c>
      <c r="H25" s="37">
        <f t="shared" si="41"/>
        <v>105</v>
      </c>
      <c r="I25" s="37">
        <f t="shared" si="41"/>
        <v>13</v>
      </c>
      <c r="J25" s="37">
        <f t="shared" si="41"/>
        <v>7</v>
      </c>
      <c r="K25" s="37">
        <f t="shared" si="41"/>
        <v>1</v>
      </c>
      <c r="L25" s="37">
        <f t="shared" si="41"/>
        <v>11</v>
      </c>
      <c r="M25" s="37">
        <f t="shared" si="41"/>
        <v>1</v>
      </c>
      <c r="N25" s="37">
        <f t="shared" si="41"/>
        <v>11</v>
      </c>
      <c r="O25" s="37">
        <f t="shared" si="41"/>
        <v>109</v>
      </c>
      <c r="P25" s="37">
        <f t="shared" si="41"/>
        <v>0</v>
      </c>
      <c r="Q25" s="37">
        <f t="shared" si="41"/>
        <v>0</v>
      </c>
      <c r="R25" s="37">
        <f t="shared" si="41"/>
        <v>0</v>
      </c>
      <c r="S25" s="37">
        <f t="shared" si="41"/>
        <v>0</v>
      </c>
      <c r="T25" s="37">
        <f t="shared" si="41"/>
        <v>0</v>
      </c>
      <c r="U25" s="37">
        <f t="shared" si="41"/>
        <v>0</v>
      </c>
      <c r="V25" s="37">
        <f t="shared" si="41"/>
        <v>0</v>
      </c>
      <c r="W25" s="37">
        <f t="shared" si="41"/>
        <v>0</v>
      </c>
    </row>
    <row r="26" spans="1:23" x14ac:dyDescent="0.25">
      <c r="A26" s="8">
        <f>+A25+1</f>
        <v>14</v>
      </c>
      <c r="C26" s="3" t="s">
        <v>519</v>
      </c>
      <c r="E26" s="79">
        <v>1</v>
      </c>
      <c r="F26" s="79">
        <v>5</v>
      </c>
      <c r="G26" s="79">
        <v>4</v>
      </c>
      <c r="H26" s="79">
        <v>20</v>
      </c>
      <c r="I26" s="79">
        <v>30</v>
      </c>
      <c r="J26" s="79">
        <v>30</v>
      </c>
      <c r="K26" s="79">
        <v>30</v>
      </c>
      <c r="L26" s="79">
        <v>30</v>
      </c>
      <c r="M26" s="79">
        <v>30</v>
      </c>
      <c r="N26" s="79">
        <v>1</v>
      </c>
      <c r="O26" s="79">
        <v>0</v>
      </c>
      <c r="P26" s="79">
        <v>30</v>
      </c>
      <c r="Q26" s="79">
        <v>1</v>
      </c>
      <c r="R26" s="79">
        <v>1</v>
      </c>
      <c r="S26" s="79">
        <v>1</v>
      </c>
      <c r="T26" s="79">
        <v>1</v>
      </c>
      <c r="U26" s="79">
        <v>1</v>
      </c>
      <c r="V26" s="79">
        <v>1</v>
      </c>
      <c r="W26" s="79">
        <v>1</v>
      </c>
    </row>
    <row r="27" spans="1:23" x14ac:dyDescent="0.25">
      <c r="A27" s="8">
        <f>+A26+1</f>
        <v>15</v>
      </c>
      <c r="C27" s="3" t="s">
        <v>520</v>
      </c>
      <c r="D27" s="37">
        <f>SUM(E27:W27)</f>
        <v>92010</v>
      </c>
      <c r="E27" s="5">
        <f>E25*E26</f>
        <v>38192</v>
      </c>
      <c r="F27" s="5">
        <f t="shared" ref="F27" si="42">F25*F26</f>
        <v>22945</v>
      </c>
      <c r="G27" s="5">
        <f t="shared" ref="G27" si="43">G25*G26</f>
        <v>27772</v>
      </c>
      <c r="H27" s="5">
        <f t="shared" ref="H27" si="44">H25*H26</f>
        <v>2100</v>
      </c>
      <c r="I27" s="5">
        <f t="shared" ref="I27" si="45">I25*I26</f>
        <v>390</v>
      </c>
      <c r="J27" s="5">
        <f t="shared" ref="J27" si="46">J25*J26</f>
        <v>210</v>
      </c>
      <c r="K27" s="5">
        <f t="shared" ref="K27" si="47">K25*K26</f>
        <v>30</v>
      </c>
      <c r="L27" s="5">
        <f t="shared" ref="L27" si="48">L25*L26</f>
        <v>330</v>
      </c>
      <c r="M27" s="5">
        <f t="shared" ref="M27" si="49">M25*M26</f>
        <v>30</v>
      </c>
      <c r="N27" s="5">
        <f t="shared" ref="N27" si="50">N25*N26</f>
        <v>11</v>
      </c>
      <c r="O27" s="5">
        <f t="shared" ref="O27" si="51">O25*O26</f>
        <v>0</v>
      </c>
      <c r="P27" s="5">
        <f t="shared" ref="P27" si="52">P25*P26</f>
        <v>0</v>
      </c>
      <c r="Q27" s="5">
        <f t="shared" ref="Q27" si="53">Q25*Q26</f>
        <v>0</v>
      </c>
      <c r="R27" s="5">
        <f t="shared" ref="R27" si="54">R25*R26</f>
        <v>0</v>
      </c>
      <c r="S27" s="5">
        <f t="shared" ref="S27" si="55">S25*S26</f>
        <v>0</v>
      </c>
      <c r="T27" s="5">
        <f t="shared" ref="T27" si="56">T25*T26</f>
        <v>0</v>
      </c>
      <c r="U27" s="5">
        <f t="shared" ref="U27" si="57">U25*U26</f>
        <v>0</v>
      </c>
      <c r="V27" s="5">
        <f t="shared" ref="V27" si="58">V25*V26</f>
        <v>0</v>
      </c>
      <c r="W27" s="5">
        <f t="shared" ref="W27" si="59">W25*W26</f>
        <v>0</v>
      </c>
    </row>
    <row r="28" spans="1:23" x14ac:dyDescent="0.25">
      <c r="A28" s="8">
        <f>+A27+1</f>
        <v>16</v>
      </c>
      <c r="C28" s="3" t="s">
        <v>332</v>
      </c>
      <c r="D28" s="77">
        <f>SUM(E28:W28)</f>
        <v>1</v>
      </c>
      <c r="E28" s="25">
        <f>E27/$D27</f>
        <v>0.41508531681338984</v>
      </c>
      <c r="F28" s="25">
        <f t="shared" ref="F28" si="60">F27/$D27</f>
        <v>0.24937506792739919</v>
      </c>
      <c r="G28" s="25">
        <f t="shared" ref="G28" si="61">G27/$D27</f>
        <v>0.30183675687425282</v>
      </c>
      <c r="H28" s="25">
        <f t="shared" ref="H28" si="62">H27/$D27</f>
        <v>2.2823606129768505E-2</v>
      </c>
      <c r="I28" s="25">
        <f t="shared" ref="I28" si="63">I27/$D27</f>
        <v>4.2386697098141506E-3</v>
      </c>
      <c r="J28" s="25">
        <f t="shared" ref="J28" si="64">J27/$D27</f>
        <v>2.2823606129768505E-3</v>
      </c>
      <c r="K28" s="25">
        <f t="shared" ref="K28" si="65">K27/$D27</f>
        <v>3.2605151613955004E-4</v>
      </c>
      <c r="L28" s="25">
        <f t="shared" ref="L28" si="66">L27/$D27</f>
        <v>3.5865666775350504E-3</v>
      </c>
      <c r="M28" s="25">
        <f t="shared" ref="M28" si="67">M27/$D27</f>
        <v>3.2605151613955004E-4</v>
      </c>
      <c r="N28" s="25">
        <f t="shared" ref="N28" si="68">N27/$D27</f>
        <v>1.1955222258450169E-4</v>
      </c>
      <c r="O28" s="25">
        <f t="shared" ref="O28" si="69">O27/$D27</f>
        <v>0</v>
      </c>
      <c r="P28" s="25">
        <f t="shared" ref="P28" si="70">P27/$D27</f>
        <v>0</v>
      </c>
      <c r="Q28" s="25">
        <f t="shared" ref="Q28" si="71">Q27/$D27</f>
        <v>0</v>
      </c>
      <c r="R28" s="25">
        <f t="shared" ref="R28" si="72">R27/$D27</f>
        <v>0</v>
      </c>
      <c r="S28" s="25">
        <f t="shared" ref="S28" si="73">S27/$D27</f>
        <v>0</v>
      </c>
      <c r="T28" s="25">
        <f t="shared" ref="T28" si="74">T27/$D27</f>
        <v>0</v>
      </c>
      <c r="U28" s="25">
        <f t="shared" ref="U28" si="75">U27/$D27</f>
        <v>0</v>
      </c>
      <c r="V28" s="25">
        <f t="shared" ref="V28" si="76">V27/$D27</f>
        <v>0</v>
      </c>
      <c r="W28" s="25">
        <f t="shared" ref="W28" si="77">W27/$D27</f>
        <v>0</v>
      </c>
    </row>
    <row r="29" spans="1:23" x14ac:dyDescent="0.25">
      <c r="A29" s="8"/>
    </row>
    <row r="30" spans="1:23" x14ac:dyDescent="0.25">
      <c r="A30" s="8">
        <f>+A28+1</f>
        <v>17</v>
      </c>
      <c r="B30" s="3" t="str">
        <f>'Table of Allocators'!B14</f>
        <v>CONS REC</v>
      </c>
      <c r="C30" s="23" t="s">
        <v>517</v>
      </c>
      <c r="E30" s="37">
        <f>E17</f>
        <v>38192</v>
      </c>
      <c r="F30" s="37">
        <f t="shared" ref="F30:W30" si="78">F17</f>
        <v>4589</v>
      </c>
      <c r="G30" s="37">
        <f t="shared" si="78"/>
        <v>6943</v>
      </c>
      <c r="H30" s="37">
        <f t="shared" si="78"/>
        <v>105</v>
      </c>
      <c r="I30" s="37">
        <f t="shared" si="78"/>
        <v>13</v>
      </c>
      <c r="J30" s="37">
        <f t="shared" si="78"/>
        <v>7</v>
      </c>
      <c r="K30" s="37">
        <f t="shared" si="78"/>
        <v>1</v>
      </c>
      <c r="L30" s="37">
        <f t="shared" si="78"/>
        <v>11</v>
      </c>
      <c r="M30" s="37">
        <f t="shared" si="78"/>
        <v>1</v>
      </c>
      <c r="N30" s="37">
        <f t="shared" si="78"/>
        <v>11</v>
      </c>
      <c r="O30" s="37">
        <f t="shared" si="78"/>
        <v>109</v>
      </c>
      <c r="P30" s="37">
        <f t="shared" si="78"/>
        <v>0</v>
      </c>
      <c r="Q30" s="37">
        <f t="shared" si="78"/>
        <v>0</v>
      </c>
      <c r="R30" s="37">
        <f t="shared" si="78"/>
        <v>0</v>
      </c>
      <c r="S30" s="37">
        <f t="shared" si="78"/>
        <v>0</v>
      </c>
      <c r="T30" s="37">
        <f t="shared" si="78"/>
        <v>0</v>
      </c>
      <c r="U30" s="37">
        <f t="shared" si="78"/>
        <v>0</v>
      </c>
      <c r="V30" s="37">
        <f t="shared" si="78"/>
        <v>0</v>
      </c>
      <c r="W30" s="37">
        <f t="shared" si="78"/>
        <v>0</v>
      </c>
    </row>
    <row r="31" spans="1:23" x14ac:dyDescent="0.25">
      <c r="A31" s="8">
        <f>+A30+1</f>
        <v>18</v>
      </c>
      <c r="C31" s="3" t="s">
        <v>519</v>
      </c>
      <c r="E31" s="79">
        <v>1</v>
      </c>
      <c r="F31" s="79">
        <v>3</v>
      </c>
      <c r="G31" s="79">
        <v>1.5</v>
      </c>
      <c r="H31" s="79">
        <v>5</v>
      </c>
      <c r="I31" s="79">
        <v>5</v>
      </c>
      <c r="J31" s="79">
        <v>5</v>
      </c>
      <c r="K31" s="79">
        <v>5</v>
      </c>
      <c r="L31" s="79">
        <v>5</v>
      </c>
      <c r="M31" s="79">
        <v>5</v>
      </c>
      <c r="N31" s="79">
        <v>1.5</v>
      </c>
      <c r="O31" s="79">
        <v>1.5</v>
      </c>
      <c r="P31" s="79">
        <v>5</v>
      </c>
      <c r="Q31" s="79">
        <v>1</v>
      </c>
      <c r="R31" s="79">
        <v>1</v>
      </c>
      <c r="S31" s="79">
        <v>1</v>
      </c>
      <c r="T31" s="79">
        <v>1</v>
      </c>
      <c r="U31" s="79">
        <v>1</v>
      </c>
      <c r="V31" s="79">
        <v>1</v>
      </c>
      <c r="W31" s="79">
        <v>1</v>
      </c>
    </row>
    <row r="32" spans="1:23" x14ac:dyDescent="0.25">
      <c r="A32" s="8">
        <f>+A31+1</f>
        <v>19</v>
      </c>
      <c r="C32" s="3" t="s">
        <v>520</v>
      </c>
      <c r="D32" s="37">
        <f>SUM(E32:W32)</f>
        <v>63243.5</v>
      </c>
      <c r="E32" s="5">
        <f>E30*E31</f>
        <v>38192</v>
      </c>
      <c r="F32" s="5">
        <f t="shared" ref="F32" si="79">F30*F31</f>
        <v>13767</v>
      </c>
      <c r="G32" s="5">
        <f t="shared" ref="G32" si="80">G30*G31</f>
        <v>10414.5</v>
      </c>
      <c r="H32" s="5">
        <f t="shared" ref="H32" si="81">H30*H31</f>
        <v>525</v>
      </c>
      <c r="I32" s="5">
        <f t="shared" ref="I32" si="82">I30*I31</f>
        <v>65</v>
      </c>
      <c r="J32" s="5">
        <f t="shared" ref="J32" si="83">J30*J31</f>
        <v>35</v>
      </c>
      <c r="K32" s="5">
        <f t="shared" ref="K32" si="84">K30*K31</f>
        <v>5</v>
      </c>
      <c r="L32" s="5">
        <f t="shared" ref="L32" si="85">L30*L31</f>
        <v>55</v>
      </c>
      <c r="M32" s="5">
        <f t="shared" ref="M32" si="86">M30*M31</f>
        <v>5</v>
      </c>
      <c r="N32" s="5">
        <f t="shared" ref="N32" si="87">N30*N31</f>
        <v>16.5</v>
      </c>
      <c r="O32" s="5">
        <f t="shared" ref="O32" si="88">O30*O31</f>
        <v>163.5</v>
      </c>
      <c r="P32" s="5">
        <f t="shared" ref="P32" si="89">P30*P31</f>
        <v>0</v>
      </c>
      <c r="Q32" s="5">
        <f t="shared" ref="Q32" si="90">Q30*Q31</f>
        <v>0</v>
      </c>
      <c r="R32" s="5">
        <f t="shared" ref="R32" si="91">R30*R31</f>
        <v>0</v>
      </c>
      <c r="S32" s="5">
        <f t="shared" ref="S32" si="92">S30*S31</f>
        <v>0</v>
      </c>
      <c r="T32" s="5">
        <f t="shared" ref="T32" si="93">T30*T31</f>
        <v>0</v>
      </c>
      <c r="U32" s="5">
        <f t="shared" ref="U32" si="94">U30*U31</f>
        <v>0</v>
      </c>
      <c r="V32" s="5">
        <f t="shared" ref="V32" si="95">V30*V31</f>
        <v>0</v>
      </c>
      <c r="W32" s="5">
        <f t="shared" ref="W32" si="96">W30*W31</f>
        <v>0</v>
      </c>
    </row>
    <row r="33" spans="1:23" x14ac:dyDescent="0.25">
      <c r="A33" s="8">
        <f>+A32+1</f>
        <v>20</v>
      </c>
      <c r="C33" s="3" t="s">
        <v>332</v>
      </c>
      <c r="D33" s="77">
        <f>SUM(E33:W33)</f>
        <v>1</v>
      </c>
      <c r="E33" s="25">
        <f>E32/$D32</f>
        <v>0.60388814660795176</v>
      </c>
      <c r="F33" s="25">
        <f t="shared" ref="F33" si="97">F32/$D32</f>
        <v>0.21768244957979871</v>
      </c>
      <c r="G33" s="25">
        <f t="shared" ref="G33" si="98">G32/$D32</f>
        <v>0.16467304940428662</v>
      </c>
      <c r="H33" s="25">
        <f t="shared" ref="H33" si="99">H32/$D32</f>
        <v>8.3012483496327678E-3</v>
      </c>
      <c r="I33" s="25">
        <f t="shared" ref="I33" si="100">I32/$D32</f>
        <v>1.0277736051926285E-3</v>
      </c>
      <c r="J33" s="25">
        <f t="shared" ref="J33" si="101">J32/$D32</f>
        <v>5.5341655664218454E-4</v>
      </c>
      <c r="K33" s="25">
        <f t="shared" ref="K33" si="102">K32/$D32</f>
        <v>7.9059508091740654E-5</v>
      </c>
      <c r="L33" s="25">
        <f t="shared" ref="L33" si="103">L32/$D32</f>
        <v>8.6965458900914721E-4</v>
      </c>
      <c r="M33" s="25">
        <f t="shared" ref="M33" si="104">M32/$D32</f>
        <v>7.9059508091740654E-5</v>
      </c>
      <c r="N33" s="25">
        <f t="shared" ref="N33" si="105">N32/$D32</f>
        <v>2.6089637670274413E-4</v>
      </c>
      <c r="O33" s="25">
        <f t="shared" ref="O33" si="106">O32/$D32</f>
        <v>2.5852459145999196E-3</v>
      </c>
      <c r="P33" s="25">
        <f t="shared" ref="P33" si="107">P32/$D32</f>
        <v>0</v>
      </c>
      <c r="Q33" s="25">
        <f t="shared" ref="Q33" si="108">Q32/$D32</f>
        <v>0</v>
      </c>
      <c r="R33" s="25">
        <f t="shared" ref="R33" si="109">R32/$D32</f>
        <v>0</v>
      </c>
      <c r="S33" s="25">
        <f t="shared" ref="S33" si="110">S32/$D32</f>
        <v>0</v>
      </c>
      <c r="T33" s="25">
        <f t="shared" ref="T33" si="111">T32/$D32</f>
        <v>0</v>
      </c>
      <c r="U33" s="25">
        <f t="shared" ref="U33" si="112">U32/$D32</f>
        <v>0</v>
      </c>
      <c r="V33" s="25">
        <f t="shared" ref="V33" si="113">V32/$D32</f>
        <v>0</v>
      </c>
      <c r="W33" s="25">
        <f t="shared" ref="W33" si="114">W32/$D32</f>
        <v>0</v>
      </c>
    </row>
    <row r="34" spans="1:23" x14ac:dyDescent="0.25">
      <c r="A34" s="8"/>
    </row>
    <row r="35" spans="1:23" x14ac:dyDescent="0.25">
      <c r="A35" s="8">
        <f>+A33+1</f>
        <v>21</v>
      </c>
      <c r="B35" s="3" t="str">
        <f>'Table of Allocators'!B15</f>
        <v>CONS OTH1</v>
      </c>
      <c r="C35" s="23" t="s">
        <v>517</v>
      </c>
      <c r="E35" s="37">
        <f>E17</f>
        <v>38192</v>
      </c>
      <c r="F35" s="37">
        <f t="shared" ref="F35:W35" si="115">F17</f>
        <v>4589</v>
      </c>
      <c r="G35" s="37">
        <f t="shared" si="115"/>
        <v>6943</v>
      </c>
      <c r="H35" s="37">
        <f t="shared" si="115"/>
        <v>105</v>
      </c>
      <c r="I35" s="37">
        <f t="shared" si="115"/>
        <v>13</v>
      </c>
      <c r="J35" s="37">
        <f t="shared" si="115"/>
        <v>7</v>
      </c>
      <c r="K35" s="37">
        <f t="shared" si="115"/>
        <v>1</v>
      </c>
      <c r="L35" s="37">
        <f t="shared" si="115"/>
        <v>11</v>
      </c>
      <c r="M35" s="37">
        <f t="shared" si="115"/>
        <v>1</v>
      </c>
      <c r="N35" s="37">
        <f t="shared" si="115"/>
        <v>11</v>
      </c>
      <c r="O35" s="37">
        <f t="shared" si="115"/>
        <v>109</v>
      </c>
      <c r="P35" s="37">
        <f t="shared" si="115"/>
        <v>0</v>
      </c>
      <c r="Q35" s="37">
        <f t="shared" si="115"/>
        <v>0</v>
      </c>
      <c r="R35" s="37">
        <f t="shared" si="115"/>
        <v>0</v>
      </c>
      <c r="S35" s="37">
        <f t="shared" si="115"/>
        <v>0</v>
      </c>
      <c r="T35" s="37">
        <f t="shared" si="115"/>
        <v>0</v>
      </c>
      <c r="U35" s="37">
        <f t="shared" si="115"/>
        <v>0</v>
      </c>
      <c r="V35" s="37">
        <f t="shared" si="115"/>
        <v>0</v>
      </c>
      <c r="W35" s="37">
        <f t="shared" si="115"/>
        <v>0</v>
      </c>
    </row>
    <row r="36" spans="1:23" x14ac:dyDescent="0.25">
      <c r="A36" s="8">
        <f>+A35+1</f>
        <v>22</v>
      </c>
      <c r="C36" s="3" t="s">
        <v>519</v>
      </c>
      <c r="E36" s="79">
        <v>1</v>
      </c>
      <c r="F36" s="79">
        <v>1</v>
      </c>
      <c r="G36" s="79">
        <v>1</v>
      </c>
      <c r="H36" s="79">
        <v>1</v>
      </c>
      <c r="I36" s="79">
        <v>1</v>
      </c>
      <c r="J36" s="79">
        <v>1</v>
      </c>
      <c r="K36" s="79">
        <v>1</v>
      </c>
      <c r="L36" s="79">
        <v>1</v>
      </c>
      <c r="M36" s="79">
        <v>1</v>
      </c>
      <c r="N36" s="79">
        <v>1</v>
      </c>
      <c r="O36" s="79">
        <v>1</v>
      </c>
      <c r="P36" s="79">
        <v>1</v>
      </c>
      <c r="Q36" s="79">
        <v>1</v>
      </c>
      <c r="R36" s="79">
        <v>1</v>
      </c>
      <c r="S36" s="79">
        <v>1</v>
      </c>
      <c r="T36" s="79">
        <v>1</v>
      </c>
      <c r="U36" s="79">
        <v>1</v>
      </c>
      <c r="V36" s="79">
        <v>1</v>
      </c>
      <c r="W36" s="79">
        <v>1</v>
      </c>
    </row>
    <row r="37" spans="1:23" x14ac:dyDescent="0.25">
      <c r="A37" s="8">
        <f>+A36+1</f>
        <v>23</v>
      </c>
      <c r="C37" s="3" t="s">
        <v>520</v>
      </c>
      <c r="D37" s="37">
        <f>SUM(E37:W37)</f>
        <v>49982</v>
      </c>
      <c r="E37" s="5">
        <f>E35*E36</f>
        <v>38192</v>
      </c>
      <c r="F37" s="5">
        <f t="shared" ref="F37" si="116">F35*F36</f>
        <v>4589</v>
      </c>
      <c r="G37" s="5">
        <f t="shared" ref="G37" si="117">G35*G36</f>
        <v>6943</v>
      </c>
      <c r="H37" s="5">
        <f t="shared" ref="H37" si="118">H35*H36</f>
        <v>105</v>
      </c>
      <c r="I37" s="5">
        <f t="shared" ref="I37" si="119">I35*I36</f>
        <v>13</v>
      </c>
      <c r="J37" s="5">
        <f t="shared" ref="J37" si="120">J35*J36</f>
        <v>7</v>
      </c>
      <c r="K37" s="5">
        <f t="shared" ref="K37" si="121">K35*K36</f>
        <v>1</v>
      </c>
      <c r="L37" s="5">
        <f t="shared" ref="L37" si="122">L35*L36</f>
        <v>11</v>
      </c>
      <c r="M37" s="5">
        <f t="shared" ref="M37" si="123">M35*M36</f>
        <v>1</v>
      </c>
      <c r="N37" s="5">
        <f t="shared" ref="N37" si="124">N35*N36</f>
        <v>11</v>
      </c>
      <c r="O37" s="5">
        <f t="shared" ref="O37" si="125">O35*O36</f>
        <v>109</v>
      </c>
      <c r="P37" s="5">
        <f t="shared" ref="P37" si="126">P35*P36</f>
        <v>0</v>
      </c>
      <c r="Q37" s="5">
        <f t="shared" ref="Q37" si="127">Q35*Q36</f>
        <v>0</v>
      </c>
      <c r="R37" s="5">
        <f t="shared" ref="R37" si="128">R35*R36</f>
        <v>0</v>
      </c>
      <c r="S37" s="5">
        <f t="shared" ref="S37" si="129">S35*S36</f>
        <v>0</v>
      </c>
      <c r="T37" s="5">
        <f t="shared" ref="T37" si="130">T35*T36</f>
        <v>0</v>
      </c>
      <c r="U37" s="5">
        <f t="shared" ref="U37" si="131">U35*U36</f>
        <v>0</v>
      </c>
      <c r="V37" s="5">
        <f t="shared" ref="V37" si="132">V35*V36</f>
        <v>0</v>
      </c>
      <c r="W37" s="5">
        <f t="shared" ref="W37" si="133">W35*W36</f>
        <v>0</v>
      </c>
    </row>
    <row r="38" spans="1:23" x14ac:dyDescent="0.25">
      <c r="A38" s="8">
        <f>+A37+1</f>
        <v>24</v>
      </c>
      <c r="C38" s="3" t="s">
        <v>332</v>
      </c>
      <c r="D38" s="77">
        <f>SUM(E38:W38)</f>
        <v>1.0000000000000002</v>
      </c>
      <c r="E38" s="25">
        <f>E37/$D37</f>
        <v>0.7641150814293145</v>
      </c>
      <c r="F38" s="25">
        <f t="shared" ref="F38" si="134">F37/$D37</f>
        <v>9.1813052698971637E-2</v>
      </c>
      <c r="G38" s="25">
        <f t="shared" ref="G38" si="135">G37/$D37</f>
        <v>0.13891000760273697</v>
      </c>
      <c r="H38" s="25">
        <f t="shared" ref="H38" si="136">H37/$D37</f>
        <v>2.1007562722580131E-3</v>
      </c>
      <c r="I38" s="25">
        <f t="shared" ref="I38" si="137">I37/$D37</f>
        <v>2.6009363370813494E-4</v>
      </c>
      <c r="J38" s="25">
        <f t="shared" ref="J38" si="138">J37/$D37</f>
        <v>1.4005041815053418E-4</v>
      </c>
      <c r="K38" s="25">
        <f t="shared" ref="K38" si="139">K37/$D37</f>
        <v>2.0007202592933457E-5</v>
      </c>
      <c r="L38" s="25">
        <f t="shared" ref="L38" si="140">L37/$D37</f>
        <v>2.2007922852226801E-4</v>
      </c>
      <c r="M38" s="25">
        <f t="shared" ref="M38" si="141">M37/$D37</f>
        <v>2.0007202592933457E-5</v>
      </c>
      <c r="N38" s="25">
        <f t="shared" ref="N38" si="142">N37/$D37</f>
        <v>2.2007922852226801E-4</v>
      </c>
      <c r="O38" s="25">
        <f t="shared" ref="O38" si="143">O37/$D37</f>
        <v>2.1807850826297465E-3</v>
      </c>
      <c r="P38" s="25">
        <f t="shared" ref="P38" si="144">P37/$D37</f>
        <v>0</v>
      </c>
      <c r="Q38" s="25">
        <f t="shared" ref="Q38" si="145">Q37/$D37</f>
        <v>0</v>
      </c>
      <c r="R38" s="25">
        <f t="shared" ref="R38" si="146">R37/$D37</f>
        <v>0</v>
      </c>
      <c r="S38" s="25">
        <f t="shared" ref="S38" si="147">S37/$D37</f>
        <v>0</v>
      </c>
      <c r="T38" s="25">
        <f t="shared" ref="T38" si="148">T37/$D37</f>
        <v>0</v>
      </c>
      <c r="U38" s="25">
        <f t="shared" ref="U38" si="149">U37/$D37</f>
        <v>0</v>
      </c>
      <c r="V38" s="25">
        <f t="shared" ref="V38" si="150">V37/$D37</f>
        <v>0</v>
      </c>
      <c r="W38" s="25">
        <f t="shared" ref="W38" si="151">W37/$D37</f>
        <v>0</v>
      </c>
    </row>
    <row r="39" spans="1:23" x14ac:dyDescent="0.25">
      <c r="A39" s="8"/>
    </row>
    <row r="40" spans="1:23" x14ac:dyDescent="0.25">
      <c r="A40" s="8">
        <f>+A38+1</f>
        <v>25</v>
      </c>
      <c r="B40" s="3" t="str">
        <f>'Table of Allocators'!B16</f>
        <v>CONS OTH2</v>
      </c>
      <c r="C40" s="23" t="s">
        <v>517</v>
      </c>
      <c r="E40" s="37">
        <f>E17</f>
        <v>38192</v>
      </c>
      <c r="F40" s="37">
        <f t="shared" ref="F40:W40" si="152">F17</f>
        <v>4589</v>
      </c>
      <c r="G40" s="37">
        <f t="shared" si="152"/>
        <v>6943</v>
      </c>
      <c r="H40" s="37">
        <f t="shared" si="152"/>
        <v>105</v>
      </c>
      <c r="I40" s="37">
        <f t="shared" si="152"/>
        <v>13</v>
      </c>
      <c r="J40" s="37">
        <f t="shared" si="152"/>
        <v>7</v>
      </c>
      <c r="K40" s="37">
        <f t="shared" si="152"/>
        <v>1</v>
      </c>
      <c r="L40" s="37">
        <f t="shared" si="152"/>
        <v>11</v>
      </c>
      <c r="M40" s="37">
        <f t="shared" si="152"/>
        <v>1</v>
      </c>
      <c r="N40" s="37">
        <f t="shared" si="152"/>
        <v>11</v>
      </c>
      <c r="O40" s="37">
        <f t="shared" si="152"/>
        <v>109</v>
      </c>
      <c r="P40" s="37">
        <f t="shared" si="152"/>
        <v>0</v>
      </c>
      <c r="Q40" s="37">
        <f t="shared" si="152"/>
        <v>0</v>
      </c>
      <c r="R40" s="37">
        <f t="shared" si="152"/>
        <v>0</v>
      </c>
      <c r="S40" s="37">
        <f t="shared" si="152"/>
        <v>0</v>
      </c>
      <c r="T40" s="37">
        <f t="shared" si="152"/>
        <v>0</v>
      </c>
      <c r="U40" s="37">
        <f t="shared" si="152"/>
        <v>0</v>
      </c>
      <c r="V40" s="37">
        <f t="shared" si="152"/>
        <v>0</v>
      </c>
      <c r="W40" s="37">
        <f t="shared" si="152"/>
        <v>0</v>
      </c>
    </row>
    <row r="41" spans="1:23" x14ac:dyDescent="0.25">
      <c r="A41" s="8">
        <f>+A40+1</f>
        <v>26</v>
      </c>
      <c r="C41" s="3" t="s">
        <v>519</v>
      </c>
      <c r="E41" s="79">
        <v>1</v>
      </c>
      <c r="F41" s="79">
        <v>1</v>
      </c>
      <c r="G41" s="79">
        <v>1</v>
      </c>
      <c r="H41" s="79">
        <v>1</v>
      </c>
      <c r="I41" s="79">
        <v>1</v>
      </c>
      <c r="J41" s="79">
        <v>1</v>
      </c>
      <c r="K41" s="79">
        <v>1</v>
      </c>
      <c r="L41" s="79">
        <v>1</v>
      </c>
      <c r="M41" s="79">
        <v>1</v>
      </c>
      <c r="N41" s="79">
        <v>1</v>
      </c>
      <c r="O41" s="79">
        <v>1</v>
      </c>
      <c r="P41" s="79">
        <v>1</v>
      </c>
      <c r="Q41" s="79">
        <v>1</v>
      </c>
      <c r="R41" s="79">
        <v>1</v>
      </c>
      <c r="S41" s="79">
        <v>1</v>
      </c>
      <c r="T41" s="79">
        <v>1</v>
      </c>
      <c r="U41" s="79">
        <v>1</v>
      </c>
      <c r="V41" s="79">
        <v>1</v>
      </c>
      <c r="W41" s="79">
        <v>1</v>
      </c>
    </row>
    <row r="42" spans="1:23" x14ac:dyDescent="0.25">
      <c r="A42" s="8">
        <f>+A41+1</f>
        <v>27</v>
      </c>
      <c r="C42" s="3" t="s">
        <v>520</v>
      </c>
      <c r="D42" s="37">
        <f>SUM(E42:W42)</f>
        <v>49982</v>
      </c>
      <c r="E42" s="5">
        <f>E40*E41</f>
        <v>38192</v>
      </c>
      <c r="F42" s="5">
        <f t="shared" ref="F42" si="153">F40*F41</f>
        <v>4589</v>
      </c>
      <c r="G42" s="5">
        <f t="shared" ref="G42" si="154">G40*G41</f>
        <v>6943</v>
      </c>
      <c r="H42" s="5">
        <f t="shared" ref="H42" si="155">H40*H41</f>
        <v>105</v>
      </c>
      <c r="I42" s="5">
        <f t="shared" ref="I42" si="156">I40*I41</f>
        <v>13</v>
      </c>
      <c r="J42" s="5">
        <f t="shared" ref="J42" si="157">J40*J41</f>
        <v>7</v>
      </c>
      <c r="K42" s="5">
        <f t="shared" ref="K42" si="158">K40*K41</f>
        <v>1</v>
      </c>
      <c r="L42" s="5">
        <f t="shared" ref="L42" si="159">L40*L41</f>
        <v>11</v>
      </c>
      <c r="M42" s="5">
        <f t="shared" ref="M42" si="160">M40*M41</f>
        <v>1</v>
      </c>
      <c r="N42" s="5">
        <f t="shared" ref="N42" si="161">N40*N41</f>
        <v>11</v>
      </c>
      <c r="O42" s="5">
        <f t="shared" ref="O42" si="162">O40*O41</f>
        <v>109</v>
      </c>
      <c r="P42" s="5">
        <f t="shared" ref="P42" si="163">P40*P41</f>
        <v>0</v>
      </c>
      <c r="Q42" s="5">
        <f t="shared" ref="Q42" si="164">Q40*Q41</f>
        <v>0</v>
      </c>
      <c r="R42" s="5">
        <f t="shared" ref="R42" si="165">R40*R41</f>
        <v>0</v>
      </c>
      <c r="S42" s="5">
        <f t="shared" ref="S42" si="166">S40*S41</f>
        <v>0</v>
      </c>
      <c r="T42" s="5">
        <f t="shared" ref="T42" si="167">T40*T41</f>
        <v>0</v>
      </c>
      <c r="U42" s="5">
        <f t="shared" ref="U42" si="168">U40*U41</f>
        <v>0</v>
      </c>
      <c r="V42" s="5">
        <f t="shared" ref="V42" si="169">V40*V41</f>
        <v>0</v>
      </c>
      <c r="W42" s="5">
        <f t="shared" ref="W42" si="170">W40*W41</f>
        <v>0</v>
      </c>
    </row>
    <row r="43" spans="1:23" x14ac:dyDescent="0.25">
      <c r="A43" s="8">
        <f>+A42+1</f>
        <v>28</v>
      </c>
      <c r="C43" s="3" t="s">
        <v>332</v>
      </c>
      <c r="D43" s="77">
        <f>SUM(E43:W43)</f>
        <v>1.0000000000000002</v>
      </c>
      <c r="E43" s="25">
        <f>E42/$D42</f>
        <v>0.7641150814293145</v>
      </c>
      <c r="F43" s="25">
        <f t="shared" ref="F43" si="171">F42/$D42</f>
        <v>9.1813052698971637E-2</v>
      </c>
      <c r="G43" s="25">
        <f t="shared" ref="G43" si="172">G42/$D42</f>
        <v>0.13891000760273697</v>
      </c>
      <c r="H43" s="25">
        <f t="shared" ref="H43" si="173">H42/$D42</f>
        <v>2.1007562722580131E-3</v>
      </c>
      <c r="I43" s="25">
        <f t="shared" ref="I43" si="174">I42/$D42</f>
        <v>2.6009363370813494E-4</v>
      </c>
      <c r="J43" s="25">
        <f t="shared" ref="J43" si="175">J42/$D42</f>
        <v>1.4005041815053418E-4</v>
      </c>
      <c r="K43" s="25">
        <f t="shared" ref="K43" si="176">K42/$D42</f>
        <v>2.0007202592933457E-5</v>
      </c>
      <c r="L43" s="25">
        <f t="shared" ref="L43" si="177">L42/$D42</f>
        <v>2.2007922852226801E-4</v>
      </c>
      <c r="M43" s="25">
        <f t="shared" ref="M43" si="178">M42/$D42</f>
        <v>2.0007202592933457E-5</v>
      </c>
      <c r="N43" s="25">
        <f t="shared" ref="N43" si="179">N42/$D42</f>
        <v>2.2007922852226801E-4</v>
      </c>
      <c r="O43" s="25">
        <f t="shared" ref="O43" si="180">O42/$D42</f>
        <v>2.1807850826297465E-3</v>
      </c>
      <c r="P43" s="25">
        <f t="shared" ref="P43" si="181">P42/$D42</f>
        <v>0</v>
      </c>
      <c r="Q43" s="25">
        <f t="shared" ref="Q43" si="182">Q42/$D42</f>
        <v>0</v>
      </c>
      <c r="R43" s="25">
        <f t="shared" ref="R43" si="183">R42/$D42</f>
        <v>0</v>
      </c>
      <c r="S43" s="25">
        <f t="shared" ref="S43" si="184">S42/$D42</f>
        <v>0</v>
      </c>
      <c r="T43" s="25">
        <f t="shared" ref="T43" si="185">T42/$D42</f>
        <v>0</v>
      </c>
      <c r="U43" s="25">
        <f t="shared" ref="U43" si="186">U42/$D42</f>
        <v>0</v>
      </c>
      <c r="V43" s="25">
        <f t="shared" ref="V43" si="187">V42/$D42</f>
        <v>0</v>
      </c>
      <c r="W43" s="25">
        <f t="shared" ref="W43" si="188">W42/$D42</f>
        <v>0</v>
      </c>
    </row>
    <row r="44" spans="1:23" x14ac:dyDescent="0.25">
      <c r="A44" s="8"/>
    </row>
    <row r="45" spans="1:23" x14ac:dyDescent="0.25">
      <c r="A45" s="8">
        <f>+A43+1</f>
        <v>29</v>
      </c>
      <c r="B45" s="3" t="str">
        <f>'Table of Allocators'!B17</f>
        <v>12-NCP</v>
      </c>
      <c r="C45" s="3" t="s">
        <v>550</v>
      </c>
      <c r="D45" s="37">
        <f>SUM(E45:W45)</f>
        <v>22802361</v>
      </c>
      <c r="E45" s="39">
        <f>'Class Loads'!C14</f>
        <v>7225617</v>
      </c>
      <c r="F45" s="39">
        <f>'Class Loads'!D14</f>
        <v>4365915</v>
      </c>
      <c r="G45" s="39">
        <f>'Class Loads'!E14</f>
        <v>3823455</v>
      </c>
      <c r="H45" s="39">
        <f>'Class Loads'!F14</f>
        <v>1043205</v>
      </c>
      <c r="I45" s="39">
        <f>'Class Loads'!G14</f>
        <v>1589952</v>
      </c>
      <c r="J45" s="39">
        <f>'Class Loads'!H14</f>
        <v>3500916</v>
      </c>
      <c r="K45" s="39">
        <f>'Class Loads'!I14</f>
        <v>239196</v>
      </c>
      <c r="L45" s="39">
        <f>'Class Loads'!J14</f>
        <v>992628</v>
      </c>
      <c r="M45" s="39">
        <f>'Class Loads'!K14</f>
        <v>0</v>
      </c>
      <c r="N45" s="39">
        <f>'Class Loads'!L14</f>
        <v>5685</v>
      </c>
      <c r="O45" s="39">
        <f>'Class Loads'!M14</f>
        <v>15792</v>
      </c>
      <c r="P45" s="39">
        <f>'Class Loads'!N14</f>
        <v>0</v>
      </c>
      <c r="Q45" s="39">
        <f>'Class Loads'!O14</f>
        <v>0</v>
      </c>
      <c r="R45" s="39">
        <f>'Class Loads'!P14</f>
        <v>0</v>
      </c>
      <c r="S45" s="39">
        <f>'Class Loads'!Q14</f>
        <v>0</v>
      </c>
      <c r="T45" s="39">
        <f>'Class Loads'!R14</f>
        <v>0</v>
      </c>
      <c r="U45" s="39">
        <f>'Class Loads'!S14</f>
        <v>0</v>
      </c>
      <c r="V45" s="39">
        <f>'Class Loads'!T14</f>
        <v>0</v>
      </c>
      <c r="W45" s="39">
        <f>'Class Loads'!U14</f>
        <v>0</v>
      </c>
    </row>
    <row r="46" spans="1:23" x14ac:dyDescent="0.25">
      <c r="A46" s="8">
        <f>+A45+1</f>
        <v>30</v>
      </c>
      <c r="C46" s="3" t="s">
        <v>332</v>
      </c>
      <c r="D46" s="77">
        <f>SUM(E46:W46)</f>
        <v>1</v>
      </c>
      <c r="E46" s="25">
        <f>E45/$D45</f>
        <v>0.31688021253588611</v>
      </c>
      <c r="F46" s="25">
        <f t="shared" ref="F46:W46" si="189">F45/$D45</f>
        <v>0.19146767301859663</v>
      </c>
      <c r="G46" s="25">
        <f t="shared" si="189"/>
        <v>0.16767803123544969</v>
      </c>
      <c r="H46" s="25">
        <f t="shared" si="189"/>
        <v>4.5749867743958617E-2</v>
      </c>
      <c r="I46" s="25">
        <f t="shared" si="189"/>
        <v>6.972751637429124E-2</v>
      </c>
      <c r="J46" s="25">
        <f t="shared" si="189"/>
        <v>0.15353304861720241</v>
      </c>
      <c r="K46" s="25">
        <f t="shared" si="189"/>
        <v>1.048996636795637E-2</v>
      </c>
      <c r="L46" s="25">
        <f t="shared" si="189"/>
        <v>4.3531807956202428E-2</v>
      </c>
      <c r="M46" s="25">
        <f t="shared" si="189"/>
        <v>0</v>
      </c>
      <c r="N46" s="25">
        <f t="shared" si="189"/>
        <v>2.4931628790544978E-4</v>
      </c>
      <c r="O46" s="25">
        <f t="shared" si="189"/>
        <v>6.925598625510753E-4</v>
      </c>
      <c r="P46" s="25">
        <f t="shared" si="189"/>
        <v>0</v>
      </c>
      <c r="Q46" s="25">
        <f t="shared" si="189"/>
        <v>0</v>
      </c>
      <c r="R46" s="25">
        <f t="shared" si="189"/>
        <v>0</v>
      </c>
      <c r="S46" s="25">
        <f t="shared" si="189"/>
        <v>0</v>
      </c>
      <c r="T46" s="25">
        <f t="shared" si="189"/>
        <v>0</v>
      </c>
      <c r="U46" s="25">
        <f t="shared" si="189"/>
        <v>0</v>
      </c>
      <c r="V46" s="25">
        <f t="shared" si="189"/>
        <v>0</v>
      </c>
      <c r="W46" s="25">
        <f t="shared" si="189"/>
        <v>0</v>
      </c>
    </row>
    <row r="47" spans="1:23" x14ac:dyDescent="0.25">
      <c r="A47" s="8"/>
    </row>
    <row r="48" spans="1:23" x14ac:dyDescent="0.25">
      <c r="A48" s="8">
        <f>+A46+1</f>
        <v>31</v>
      </c>
      <c r="B48" s="3" t="str">
        <f>'Table of Allocators'!B18</f>
        <v>1-NCP</v>
      </c>
      <c r="C48" s="3" t="s">
        <v>553</v>
      </c>
      <c r="D48" s="37">
        <f>SUM(E48:W48)</f>
        <v>1488168</v>
      </c>
      <c r="E48" s="39">
        <f>'Class Loads'!C11</f>
        <v>344077</v>
      </c>
      <c r="F48" s="39">
        <f>'Class Loads'!D11</f>
        <v>291061</v>
      </c>
      <c r="G48" s="39">
        <f>'Class Loads'!E11</f>
        <v>254897</v>
      </c>
      <c r="H48" s="39">
        <f>'Class Loads'!F11</f>
        <v>69547</v>
      </c>
      <c r="I48" s="39">
        <f>'Class Loads'!G11</f>
        <v>132496</v>
      </c>
      <c r="J48" s="39">
        <f>'Class Loads'!H11</f>
        <v>291743</v>
      </c>
      <c r="K48" s="39">
        <f>'Class Loads'!I11</f>
        <v>19933</v>
      </c>
      <c r="L48" s="39">
        <f>'Class Loads'!J11</f>
        <v>82719</v>
      </c>
      <c r="M48" s="39">
        <f>'Class Loads'!K11</f>
        <v>0</v>
      </c>
      <c r="N48" s="39">
        <f>'Class Loads'!L11</f>
        <v>379</v>
      </c>
      <c r="O48" s="39">
        <f>'Class Loads'!M11</f>
        <v>1316</v>
      </c>
      <c r="P48" s="39">
        <f>'Class Loads'!N11</f>
        <v>0</v>
      </c>
      <c r="Q48" s="39">
        <f>'Class Loads'!O11</f>
        <v>0</v>
      </c>
      <c r="R48" s="39">
        <f>'Class Loads'!P11</f>
        <v>0</v>
      </c>
      <c r="S48" s="39">
        <f>'Class Loads'!Q11</f>
        <v>0</v>
      </c>
      <c r="T48" s="39">
        <f>'Class Loads'!R11</f>
        <v>0</v>
      </c>
      <c r="U48" s="39">
        <f>'Class Loads'!S11</f>
        <v>0</v>
      </c>
      <c r="V48" s="39">
        <f>'Class Loads'!T11</f>
        <v>0</v>
      </c>
      <c r="W48" s="39">
        <f>'Class Loads'!U11</f>
        <v>0</v>
      </c>
    </row>
    <row r="49" spans="1:23" x14ac:dyDescent="0.25">
      <c r="A49" s="8">
        <f>+A48+1</f>
        <v>32</v>
      </c>
      <c r="C49" s="3" t="s">
        <v>332</v>
      </c>
      <c r="D49" s="77">
        <f>SUM(E49:W49)</f>
        <v>1</v>
      </c>
      <c r="E49" s="25">
        <f>E48/$D48</f>
        <v>0.23120843883217487</v>
      </c>
      <c r="F49" s="25">
        <f t="shared" ref="F49" si="190">F48/$D48</f>
        <v>0.19558342875266771</v>
      </c>
      <c r="G49" s="25">
        <f t="shared" ref="G49" si="191">G48/$D48</f>
        <v>0.17128240897533073</v>
      </c>
      <c r="H49" s="25">
        <f t="shared" ref="H49" si="192">H48/$D48</f>
        <v>4.6733298928615587E-2</v>
      </c>
      <c r="I49" s="25">
        <f t="shared" ref="I49" si="193">I48/$D48</f>
        <v>8.9032958644454124E-2</v>
      </c>
      <c r="J49" s="25">
        <f t="shared" ref="J49" si="194">J48/$D48</f>
        <v>0.19604171034453099</v>
      </c>
      <c r="K49" s="25">
        <f t="shared" ref="K49" si="195">K48/$D48</f>
        <v>1.3394321071276898E-2</v>
      </c>
      <c r="L49" s="25">
        <f t="shared" ref="L49" si="196">L48/$D48</f>
        <v>5.5584450142725825E-2</v>
      </c>
      <c r="M49" s="25">
        <f t="shared" ref="M49" si="197">M48/$D48</f>
        <v>0</v>
      </c>
      <c r="N49" s="25">
        <f t="shared" ref="N49" si="198">N48/$D48</f>
        <v>2.5467554738443508E-4</v>
      </c>
      <c r="O49" s="25">
        <f t="shared" ref="O49" si="199">O48/$D48</f>
        <v>8.8430876083882997E-4</v>
      </c>
      <c r="P49" s="25">
        <f t="shared" ref="P49" si="200">P48/$D48</f>
        <v>0</v>
      </c>
      <c r="Q49" s="25">
        <f t="shared" ref="Q49" si="201">Q48/$D48</f>
        <v>0</v>
      </c>
      <c r="R49" s="25">
        <f t="shared" ref="R49" si="202">R48/$D48</f>
        <v>0</v>
      </c>
      <c r="S49" s="25">
        <f t="shared" ref="S49" si="203">S48/$D48</f>
        <v>0</v>
      </c>
      <c r="T49" s="25">
        <f t="shared" ref="T49" si="204">T48/$D48</f>
        <v>0</v>
      </c>
      <c r="U49" s="25">
        <f t="shared" ref="U49" si="205">U48/$D48</f>
        <v>0</v>
      </c>
      <c r="V49" s="25">
        <f t="shared" ref="V49" si="206">V48/$D48</f>
        <v>0</v>
      </c>
      <c r="W49" s="25">
        <f t="shared" ref="W49" si="207">W48/$D48</f>
        <v>0</v>
      </c>
    </row>
    <row r="50" spans="1:23" x14ac:dyDescent="0.25">
      <c r="A50" s="8"/>
      <c r="E50" s="80"/>
    </row>
    <row r="51" spans="1:23" x14ac:dyDescent="0.25">
      <c r="A51" s="8">
        <f>+A49+1</f>
        <v>33</v>
      </c>
      <c r="B51" s="3" t="str">
        <f>'Table of Allocators'!B19</f>
        <v>1-CP DIST</v>
      </c>
      <c r="C51" s="3" t="s">
        <v>554</v>
      </c>
      <c r="D51" s="37">
        <f>SUM(E51:W51)</f>
        <v>727832.12849646225</v>
      </c>
      <c r="E51" s="39">
        <f>'Class Loads'!C12</f>
        <v>144004.75051392612</v>
      </c>
      <c r="F51" s="39">
        <f>'Class Loads'!D12</f>
        <v>133567.07671638031</v>
      </c>
      <c r="G51" s="39">
        <f>'Class Loads'!E12</f>
        <v>93717.409533495622</v>
      </c>
      <c r="H51" s="39">
        <f>'Class Loads'!F12</f>
        <v>33964.835456718371</v>
      </c>
      <c r="I51" s="39">
        <f>'Class Loads'!G12</f>
        <v>71818.255966946163</v>
      </c>
      <c r="J51" s="39">
        <f>'Class Loads'!H12</f>
        <v>189869.04161696369</v>
      </c>
      <c r="K51" s="39">
        <f>'Class Loads'!I12</f>
        <v>14413.6333935068</v>
      </c>
      <c r="L51" s="39">
        <f>'Class Loads'!J12</f>
        <v>46477.125298525236</v>
      </c>
      <c r="M51" s="39">
        <f>'Class Loads'!K12</f>
        <v>0</v>
      </c>
      <c r="N51" s="39">
        <f>'Class Loads'!L12</f>
        <v>0</v>
      </c>
      <c r="O51" s="39">
        <f>'Class Loads'!M12</f>
        <v>0</v>
      </c>
      <c r="P51" s="39">
        <f>'Class Loads'!N12</f>
        <v>0</v>
      </c>
      <c r="Q51" s="39">
        <f>'Class Loads'!O12</f>
        <v>0</v>
      </c>
      <c r="R51" s="39">
        <f>'Class Loads'!P12</f>
        <v>0</v>
      </c>
      <c r="S51" s="39">
        <f>'Class Loads'!Q12</f>
        <v>0</v>
      </c>
      <c r="T51" s="39">
        <f>'Class Loads'!R12</f>
        <v>0</v>
      </c>
      <c r="U51" s="39">
        <f>'Class Loads'!S12</f>
        <v>0</v>
      </c>
      <c r="V51" s="39">
        <f>'Class Loads'!T12</f>
        <v>0</v>
      </c>
      <c r="W51" s="39">
        <f>'Class Loads'!U12</f>
        <v>0</v>
      </c>
    </row>
    <row r="52" spans="1:23" x14ac:dyDescent="0.25">
      <c r="A52" s="8">
        <f>+A51+1</f>
        <v>34</v>
      </c>
      <c r="C52" s="3" t="s">
        <v>332</v>
      </c>
      <c r="D52" s="77">
        <f>SUM(E52:W52)</f>
        <v>1.0000000000000002</v>
      </c>
      <c r="E52" s="25">
        <f>E51/$D51</f>
        <v>0.19785434700637303</v>
      </c>
      <c r="F52" s="25">
        <f t="shared" ref="F52" si="208">F51/$D51</f>
        <v>0.18351357612132332</v>
      </c>
      <c r="G52" s="25">
        <f t="shared" ref="G52" si="209">G51/$D51</f>
        <v>0.12876239707512602</v>
      </c>
      <c r="H52" s="25">
        <f t="shared" ref="H52" si="210">H51/$D51</f>
        <v>4.6665754542715904E-2</v>
      </c>
      <c r="I52" s="25">
        <f t="shared" ref="I52" si="211">I51/$D51</f>
        <v>9.8674204057612236E-2</v>
      </c>
      <c r="J52" s="25">
        <f t="shared" ref="J52" si="212">J51/$D51</f>
        <v>0.26086927765773477</v>
      </c>
      <c r="K52" s="25">
        <f t="shared" ref="K52" si="213">K51/$D51</f>
        <v>1.9803513515241667E-2</v>
      </c>
      <c r="L52" s="25">
        <f t="shared" ref="L52" si="214">L51/$D51</f>
        <v>6.3856930023873146E-2</v>
      </c>
      <c r="M52" s="25">
        <f t="shared" ref="M52" si="215">M51/$D51</f>
        <v>0</v>
      </c>
      <c r="N52" s="25">
        <f t="shared" ref="N52" si="216">N51/$D51</f>
        <v>0</v>
      </c>
      <c r="O52" s="25">
        <f t="shared" ref="O52" si="217">O51/$D51</f>
        <v>0</v>
      </c>
      <c r="P52" s="25">
        <f t="shared" ref="P52" si="218">P51/$D51</f>
        <v>0</v>
      </c>
      <c r="Q52" s="25">
        <f t="shared" ref="Q52" si="219">Q51/$D51</f>
        <v>0</v>
      </c>
      <c r="R52" s="25">
        <f t="shared" ref="R52" si="220">R51/$D51</f>
        <v>0</v>
      </c>
      <c r="S52" s="25">
        <f t="shared" ref="S52" si="221">S51/$D51</f>
        <v>0</v>
      </c>
      <c r="T52" s="25">
        <f t="shared" ref="T52" si="222">T51/$D51</f>
        <v>0</v>
      </c>
      <c r="U52" s="25">
        <f t="shared" ref="U52" si="223">U51/$D51</f>
        <v>0</v>
      </c>
      <c r="V52" s="25">
        <f t="shared" ref="V52" si="224">V51/$D51</f>
        <v>0</v>
      </c>
      <c r="W52" s="25">
        <f t="shared" ref="W52" si="225">W51/$D51</f>
        <v>0</v>
      </c>
    </row>
    <row r="53" spans="1:23" x14ac:dyDescent="0.25">
      <c r="A53" s="8"/>
    </row>
    <row r="54" spans="1:23" x14ac:dyDescent="0.25">
      <c r="A54" s="8">
        <f>+A52+1</f>
        <v>35</v>
      </c>
      <c r="B54" s="3" t="str">
        <f>'Table of Allocators'!B20</f>
        <v>12-CP DIST</v>
      </c>
      <c r="C54" s="23" t="s">
        <v>555</v>
      </c>
      <c r="D54" s="37">
        <f>SUM(E54:W54)</f>
        <v>8739236</v>
      </c>
      <c r="E54" s="39">
        <f>'Class Loads'!C13</f>
        <v>2322672</v>
      </c>
      <c r="F54" s="39">
        <f>'Class Loads'!D13</f>
        <v>1010988</v>
      </c>
      <c r="G54" s="39">
        <f>'Class Loads'!E13</f>
        <v>1420980</v>
      </c>
      <c r="H54" s="39">
        <f>'Class Loads'!F13</f>
        <v>448956</v>
      </c>
      <c r="I54" s="39">
        <f>'Class Loads'!G13</f>
        <v>770136</v>
      </c>
      <c r="J54" s="39">
        <f>'Class Loads'!H13</f>
        <v>2020500</v>
      </c>
      <c r="K54" s="39">
        <f>'Class Loads'!I13</f>
        <v>161304</v>
      </c>
      <c r="L54" s="39">
        <f>'Class Loads'!J13</f>
        <v>578436</v>
      </c>
      <c r="M54" s="39">
        <f>'Class Loads'!K13</f>
        <v>0</v>
      </c>
      <c r="N54" s="39">
        <f>'Class Loads'!L13</f>
        <v>0</v>
      </c>
      <c r="O54" s="39">
        <f>'Class Loads'!M13</f>
        <v>5264</v>
      </c>
      <c r="P54" s="39">
        <f>'Class Loads'!N13</f>
        <v>0</v>
      </c>
      <c r="Q54" s="39">
        <f>'Class Loads'!O13</f>
        <v>0</v>
      </c>
      <c r="R54" s="39">
        <f>'Class Loads'!P13</f>
        <v>0</v>
      </c>
      <c r="S54" s="39">
        <f>'Class Loads'!Q13</f>
        <v>0</v>
      </c>
      <c r="T54" s="39">
        <f>'Class Loads'!R13</f>
        <v>0</v>
      </c>
      <c r="U54" s="39">
        <f>'Class Loads'!S13</f>
        <v>0</v>
      </c>
      <c r="V54" s="39">
        <f>'Class Loads'!T13</f>
        <v>0</v>
      </c>
      <c r="W54" s="39">
        <f>'Class Loads'!U13</f>
        <v>0</v>
      </c>
    </row>
    <row r="55" spans="1:23" x14ac:dyDescent="0.25">
      <c r="A55" s="8">
        <f>+A54+1</f>
        <v>36</v>
      </c>
      <c r="C55" s="3" t="s">
        <v>332</v>
      </c>
      <c r="D55" s="77">
        <f>SUM(E55:W55)</f>
        <v>1</v>
      </c>
      <c r="E55" s="25">
        <f>E54/$D54</f>
        <v>0.26577517760133723</v>
      </c>
      <c r="F55" s="25">
        <f t="shared" ref="F55" si="226">F54/$D54</f>
        <v>0.11568379661563093</v>
      </c>
      <c r="G55" s="25">
        <f t="shared" ref="G55" si="227">G54/$D54</f>
        <v>0.16259773737658531</v>
      </c>
      <c r="H55" s="25">
        <f t="shared" ref="H55" si="228">H54/$D54</f>
        <v>5.1372454068067279E-2</v>
      </c>
      <c r="I55" s="25">
        <f t="shared" ref="I55" si="229">I54/$D54</f>
        <v>8.8123950423126235E-2</v>
      </c>
      <c r="J55" s="25">
        <f t="shared" ref="J55" si="230">J54/$D54</f>
        <v>0.23119869974903984</v>
      </c>
      <c r="K55" s="25">
        <f t="shared" ref="K55" si="231">K54/$D54</f>
        <v>1.8457448683157199E-2</v>
      </c>
      <c r="L55" s="25">
        <f t="shared" ref="L55" si="232">L54/$D54</f>
        <v>6.6188394500388825E-2</v>
      </c>
      <c r="M55" s="25">
        <f t="shared" ref="M55" si="233">M54/$D54</f>
        <v>0</v>
      </c>
      <c r="N55" s="25">
        <f t="shared" ref="N55" si="234">N54/$D54</f>
        <v>0</v>
      </c>
      <c r="O55" s="25">
        <f t="shared" ref="O55" si="235">O54/$D54</f>
        <v>6.0234098266713477E-4</v>
      </c>
      <c r="P55" s="25">
        <f t="shared" ref="P55" si="236">P54/$D54</f>
        <v>0</v>
      </c>
      <c r="Q55" s="25">
        <f t="shared" ref="Q55" si="237">Q54/$D54</f>
        <v>0</v>
      </c>
      <c r="R55" s="25">
        <f t="shared" ref="R55" si="238">R54/$D54</f>
        <v>0</v>
      </c>
      <c r="S55" s="25">
        <f t="shared" ref="S55" si="239">S54/$D54</f>
        <v>0</v>
      </c>
      <c r="T55" s="25">
        <f t="shared" ref="T55" si="240">T54/$D54</f>
        <v>0</v>
      </c>
      <c r="U55" s="25">
        <f t="shared" ref="U55" si="241">U54/$D54</f>
        <v>0</v>
      </c>
      <c r="V55" s="25">
        <f t="shared" ref="V55" si="242">V54/$D54</f>
        <v>0</v>
      </c>
      <c r="W55" s="25">
        <f t="shared" ref="W55" si="243">W54/$D54</f>
        <v>0</v>
      </c>
    </row>
    <row r="56" spans="1:23" x14ac:dyDescent="0.25">
      <c r="A56" s="8"/>
    </row>
    <row r="57" spans="1:23" x14ac:dyDescent="0.25">
      <c r="A57" s="8">
        <f>+A55+1</f>
        <v>37</v>
      </c>
      <c r="B57" s="3" t="str">
        <f>'Table of Allocators'!B21</f>
        <v>OTHER DIST 1</v>
      </c>
      <c r="C57" s="3" t="s">
        <v>556</v>
      </c>
      <c r="D57" s="37">
        <f>SUM(E57:W57)</f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</row>
    <row r="58" spans="1:23" x14ac:dyDescent="0.25">
      <c r="A58" s="8">
        <f>+A57+1</f>
        <v>38</v>
      </c>
      <c r="C58" s="3" t="s">
        <v>332</v>
      </c>
      <c r="D58" s="77">
        <f>SUM(E58:W58)</f>
        <v>0</v>
      </c>
      <c r="E58" s="25">
        <f>IFERROR(E57/$D57,0)</f>
        <v>0</v>
      </c>
      <c r="F58" s="25">
        <f t="shared" ref="F58:W58" si="244">IFERROR(F57/$D57,0)</f>
        <v>0</v>
      </c>
      <c r="G58" s="25">
        <f t="shared" si="244"/>
        <v>0</v>
      </c>
      <c r="H58" s="25">
        <f t="shared" si="244"/>
        <v>0</v>
      </c>
      <c r="I58" s="25">
        <f t="shared" si="244"/>
        <v>0</v>
      </c>
      <c r="J58" s="25">
        <f t="shared" si="244"/>
        <v>0</v>
      </c>
      <c r="K58" s="25">
        <f t="shared" si="244"/>
        <v>0</v>
      </c>
      <c r="L58" s="25">
        <f t="shared" si="244"/>
        <v>0</v>
      </c>
      <c r="M58" s="25">
        <f t="shared" si="244"/>
        <v>0</v>
      </c>
      <c r="N58" s="25">
        <f t="shared" si="244"/>
        <v>0</v>
      </c>
      <c r="O58" s="25">
        <f t="shared" si="244"/>
        <v>0</v>
      </c>
      <c r="P58" s="25">
        <f t="shared" si="244"/>
        <v>0</v>
      </c>
      <c r="Q58" s="25">
        <f t="shared" si="244"/>
        <v>0</v>
      </c>
      <c r="R58" s="25">
        <f t="shared" si="244"/>
        <v>0</v>
      </c>
      <c r="S58" s="25">
        <f t="shared" si="244"/>
        <v>0</v>
      </c>
      <c r="T58" s="25">
        <f t="shared" si="244"/>
        <v>0</v>
      </c>
      <c r="U58" s="25">
        <f t="shared" si="244"/>
        <v>0</v>
      </c>
      <c r="V58" s="25">
        <f t="shared" si="244"/>
        <v>0</v>
      </c>
      <c r="W58" s="25">
        <f t="shared" si="244"/>
        <v>0</v>
      </c>
    </row>
    <row r="59" spans="1:23" x14ac:dyDescent="0.25">
      <c r="A59" s="8"/>
    </row>
    <row r="60" spans="1:23" x14ac:dyDescent="0.25">
      <c r="A60" s="8">
        <f>+A58+1</f>
        <v>39</v>
      </c>
      <c r="B60" s="3" t="str">
        <f>'Table of Allocators'!B22</f>
        <v>1-CP SUPP</v>
      </c>
      <c r="C60" s="3" t="s">
        <v>554</v>
      </c>
      <c r="D60" s="37">
        <f>SUM(E60:W60)</f>
        <v>727832.12849646225</v>
      </c>
      <c r="E60" s="39">
        <f>E51</f>
        <v>144004.75051392612</v>
      </c>
      <c r="F60" s="39">
        <f t="shared" ref="F60:W60" si="245">F51</f>
        <v>133567.07671638031</v>
      </c>
      <c r="G60" s="39">
        <f t="shared" si="245"/>
        <v>93717.409533495622</v>
      </c>
      <c r="H60" s="39">
        <f t="shared" si="245"/>
        <v>33964.835456718371</v>
      </c>
      <c r="I60" s="39">
        <f t="shared" si="245"/>
        <v>71818.255966946163</v>
      </c>
      <c r="J60" s="39">
        <f t="shared" si="245"/>
        <v>189869.04161696369</v>
      </c>
      <c r="K60" s="39">
        <f t="shared" si="245"/>
        <v>14413.6333935068</v>
      </c>
      <c r="L60" s="39">
        <f t="shared" si="245"/>
        <v>46477.125298525236</v>
      </c>
      <c r="M60" s="39">
        <f t="shared" si="245"/>
        <v>0</v>
      </c>
      <c r="N60" s="39">
        <f t="shared" si="245"/>
        <v>0</v>
      </c>
      <c r="O60" s="39">
        <f t="shared" si="245"/>
        <v>0</v>
      </c>
      <c r="P60" s="39">
        <f t="shared" si="245"/>
        <v>0</v>
      </c>
      <c r="Q60" s="39">
        <f t="shared" si="245"/>
        <v>0</v>
      </c>
      <c r="R60" s="39">
        <f t="shared" si="245"/>
        <v>0</v>
      </c>
      <c r="S60" s="39">
        <f t="shared" si="245"/>
        <v>0</v>
      </c>
      <c r="T60" s="39">
        <f t="shared" si="245"/>
        <v>0</v>
      </c>
      <c r="U60" s="39">
        <f t="shared" si="245"/>
        <v>0</v>
      </c>
      <c r="V60" s="39">
        <f t="shared" si="245"/>
        <v>0</v>
      </c>
      <c r="W60" s="39">
        <f t="shared" si="245"/>
        <v>0</v>
      </c>
    </row>
    <row r="61" spans="1:23" x14ac:dyDescent="0.25">
      <c r="A61" s="8">
        <f>+A60+1</f>
        <v>40</v>
      </c>
      <c r="C61" s="3" t="s">
        <v>332</v>
      </c>
      <c r="D61" s="77">
        <f>SUM(E61:W61)</f>
        <v>1.0000000000000002</v>
      </c>
      <c r="E61" s="25">
        <f>E60/$D60</f>
        <v>0.19785434700637303</v>
      </c>
      <c r="F61" s="25">
        <f t="shared" ref="F61" si="246">F60/$D60</f>
        <v>0.18351357612132332</v>
      </c>
      <c r="G61" s="25">
        <f t="shared" ref="G61" si="247">G60/$D60</f>
        <v>0.12876239707512602</v>
      </c>
      <c r="H61" s="25">
        <f t="shared" ref="H61" si="248">H60/$D60</f>
        <v>4.6665754542715904E-2</v>
      </c>
      <c r="I61" s="25">
        <f t="shared" ref="I61" si="249">I60/$D60</f>
        <v>9.8674204057612236E-2</v>
      </c>
      <c r="J61" s="25">
        <f t="shared" ref="J61" si="250">J60/$D60</f>
        <v>0.26086927765773477</v>
      </c>
      <c r="K61" s="25">
        <f t="shared" ref="K61" si="251">K60/$D60</f>
        <v>1.9803513515241667E-2</v>
      </c>
      <c r="L61" s="25">
        <f t="shared" ref="L61" si="252">L60/$D60</f>
        <v>6.3856930023873146E-2</v>
      </c>
      <c r="M61" s="25">
        <f t="shared" ref="M61" si="253">M60/$D60</f>
        <v>0</v>
      </c>
      <c r="N61" s="25">
        <f t="shared" ref="N61" si="254">N60/$D60</f>
        <v>0</v>
      </c>
      <c r="O61" s="25">
        <f t="shared" ref="O61" si="255">O60/$D60</f>
        <v>0</v>
      </c>
      <c r="P61" s="25">
        <f t="shared" ref="P61" si="256">P60/$D60</f>
        <v>0</v>
      </c>
      <c r="Q61" s="25">
        <f t="shared" ref="Q61" si="257">Q60/$D60</f>
        <v>0</v>
      </c>
      <c r="R61" s="25">
        <f t="shared" ref="R61" si="258">R60/$D60</f>
        <v>0</v>
      </c>
      <c r="S61" s="25">
        <f t="shared" ref="S61" si="259">S60/$D60</f>
        <v>0</v>
      </c>
      <c r="T61" s="25">
        <f t="shared" ref="T61" si="260">T60/$D60</f>
        <v>0</v>
      </c>
      <c r="U61" s="25">
        <f t="shared" ref="U61" si="261">U60/$D60</f>
        <v>0</v>
      </c>
      <c r="V61" s="25">
        <f t="shared" ref="V61" si="262">V60/$D60</f>
        <v>0</v>
      </c>
      <c r="W61" s="25">
        <f t="shared" ref="W61" si="263">W60/$D60</f>
        <v>0</v>
      </c>
    </row>
    <row r="62" spans="1:23" x14ac:dyDescent="0.25">
      <c r="A62" s="8"/>
    </row>
    <row r="63" spans="1:23" x14ac:dyDescent="0.25">
      <c r="A63" s="8">
        <f>+A61+1</f>
        <v>41</v>
      </c>
      <c r="B63" s="3" t="str">
        <f>'Table of Allocators'!B23</f>
        <v>12-CP SUPP</v>
      </c>
      <c r="C63" s="23" t="s">
        <v>555</v>
      </c>
      <c r="D63" s="37">
        <f>SUM(E63:W63)</f>
        <v>8739236</v>
      </c>
      <c r="E63" s="39">
        <f>E54</f>
        <v>2322672</v>
      </c>
      <c r="F63" s="39">
        <f t="shared" ref="F63:W63" si="264">F54</f>
        <v>1010988</v>
      </c>
      <c r="G63" s="39">
        <f t="shared" si="264"/>
        <v>1420980</v>
      </c>
      <c r="H63" s="39">
        <f t="shared" si="264"/>
        <v>448956</v>
      </c>
      <c r="I63" s="39">
        <f t="shared" si="264"/>
        <v>770136</v>
      </c>
      <c r="J63" s="39">
        <f t="shared" si="264"/>
        <v>2020500</v>
      </c>
      <c r="K63" s="39">
        <f t="shared" si="264"/>
        <v>161304</v>
      </c>
      <c r="L63" s="39">
        <f t="shared" si="264"/>
        <v>578436</v>
      </c>
      <c r="M63" s="39">
        <f t="shared" si="264"/>
        <v>0</v>
      </c>
      <c r="N63" s="39">
        <f t="shared" si="264"/>
        <v>0</v>
      </c>
      <c r="O63" s="39">
        <f t="shared" si="264"/>
        <v>5264</v>
      </c>
      <c r="P63" s="39">
        <f t="shared" si="264"/>
        <v>0</v>
      </c>
      <c r="Q63" s="39">
        <f t="shared" si="264"/>
        <v>0</v>
      </c>
      <c r="R63" s="39">
        <f t="shared" si="264"/>
        <v>0</v>
      </c>
      <c r="S63" s="39">
        <f t="shared" si="264"/>
        <v>0</v>
      </c>
      <c r="T63" s="39">
        <f t="shared" si="264"/>
        <v>0</v>
      </c>
      <c r="U63" s="39">
        <f t="shared" si="264"/>
        <v>0</v>
      </c>
      <c r="V63" s="39">
        <f t="shared" si="264"/>
        <v>0</v>
      </c>
      <c r="W63" s="39">
        <f t="shared" si="264"/>
        <v>0</v>
      </c>
    </row>
    <row r="64" spans="1:23" x14ac:dyDescent="0.25">
      <c r="A64" s="8">
        <f>+A63+1</f>
        <v>42</v>
      </c>
      <c r="C64" s="3" t="s">
        <v>332</v>
      </c>
      <c r="D64" s="77">
        <f>SUM(E64:W64)</f>
        <v>1</v>
      </c>
      <c r="E64" s="25">
        <f>E63/$D63</f>
        <v>0.26577517760133723</v>
      </c>
      <c r="F64" s="25">
        <f t="shared" ref="F64" si="265">F63/$D63</f>
        <v>0.11568379661563093</v>
      </c>
      <c r="G64" s="25">
        <f t="shared" ref="G64" si="266">G63/$D63</f>
        <v>0.16259773737658531</v>
      </c>
      <c r="H64" s="25">
        <f t="shared" ref="H64" si="267">H63/$D63</f>
        <v>5.1372454068067279E-2</v>
      </c>
      <c r="I64" s="25">
        <f t="shared" ref="I64" si="268">I63/$D63</f>
        <v>8.8123950423126235E-2</v>
      </c>
      <c r="J64" s="25">
        <f t="shared" ref="J64" si="269">J63/$D63</f>
        <v>0.23119869974903984</v>
      </c>
      <c r="K64" s="25">
        <f t="shared" ref="K64" si="270">K63/$D63</f>
        <v>1.8457448683157199E-2</v>
      </c>
      <c r="L64" s="25">
        <f t="shared" ref="L64" si="271">L63/$D63</f>
        <v>6.6188394500388825E-2</v>
      </c>
      <c r="M64" s="25">
        <f t="shared" ref="M64" si="272">M63/$D63</f>
        <v>0</v>
      </c>
      <c r="N64" s="25">
        <f t="shared" ref="N64" si="273">N63/$D63</f>
        <v>0</v>
      </c>
      <c r="O64" s="25">
        <f t="shared" ref="O64" si="274">O63/$D63</f>
        <v>6.0234098266713477E-4</v>
      </c>
      <c r="P64" s="25">
        <f t="shared" ref="P64" si="275">P63/$D63</f>
        <v>0</v>
      </c>
      <c r="Q64" s="25">
        <f t="shared" ref="Q64" si="276">Q63/$D63</f>
        <v>0</v>
      </c>
      <c r="R64" s="25">
        <f t="shared" ref="R64" si="277">R63/$D63</f>
        <v>0</v>
      </c>
      <c r="S64" s="25">
        <f t="shared" ref="S64" si="278">S63/$D63</f>
        <v>0</v>
      </c>
      <c r="T64" s="25">
        <f t="shared" ref="T64" si="279">T63/$D63</f>
        <v>0</v>
      </c>
      <c r="U64" s="25">
        <f t="shared" ref="U64" si="280">U63/$D63</f>
        <v>0</v>
      </c>
      <c r="V64" s="25">
        <f t="shared" ref="V64" si="281">V63/$D63</f>
        <v>0</v>
      </c>
      <c r="W64" s="25">
        <f t="shared" ref="W64" si="282">W63/$D63</f>
        <v>0</v>
      </c>
    </row>
    <row r="65" spans="1:23" x14ac:dyDescent="0.25">
      <c r="A65" s="8"/>
    </row>
    <row r="66" spans="1:23" x14ac:dyDescent="0.25">
      <c r="A66" s="8">
        <f>+A64+1</f>
        <v>43</v>
      </c>
      <c r="B66" s="3" t="str">
        <f>'Table of Allocators'!B24</f>
        <v>AED</v>
      </c>
      <c r="C66" s="3" t="s">
        <v>557</v>
      </c>
      <c r="D66" s="37">
        <f>SUM(E66:W66)</f>
        <v>5271456429</v>
      </c>
      <c r="E66" s="37">
        <f>E11</f>
        <v>859026156</v>
      </c>
      <c r="F66" s="37">
        <f t="shared" ref="F66:W66" si="283">F11</f>
        <v>624669124</v>
      </c>
      <c r="G66" s="37">
        <f t="shared" si="283"/>
        <v>547060635</v>
      </c>
      <c r="H66" s="37">
        <f t="shared" si="283"/>
        <v>274156185</v>
      </c>
      <c r="I66" s="37">
        <f t="shared" si="283"/>
        <v>603548472</v>
      </c>
      <c r="J66" s="37">
        <f t="shared" si="283"/>
        <v>1840078793</v>
      </c>
      <c r="K66" s="37">
        <f t="shared" si="283"/>
        <v>139686917</v>
      </c>
      <c r="L66" s="37">
        <f t="shared" si="283"/>
        <v>376801885</v>
      </c>
      <c r="M66" s="37">
        <f t="shared" si="283"/>
        <v>0</v>
      </c>
      <c r="N66" s="37">
        <f t="shared" si="283"/>
        <v>1246972</v>
      </c>
      <c r="O66" s="37">
        <f t="shared" si="283"/>
        <v>5181290</v>
      </c>
      <c r="P66" s="37">
        <f t="shared" si="283"/>
        <v>0</v>
      </c>
      <c r="Q66" s="37">
        <f t="shared" si="283"/>
        <v>0</v>
      </c>
      <c r="R66" s="37">
        <f t="shared" si="283"/>
        <v>0</v>
      </c>
      <c r="S66" s="37">
        <f t="shared" si="283"/>
        <v>0</v>
      </c>
      <c r="T66" s="37">
        <f t="shared" si="283"/>
        <v>0</v>
      </c>
      <c r="U66" s="37">
        <f t="shared" si="283"/>
        <v>0</v>
      </c>
      <c r="V66" s="37">
        <f t="shared" si="283"/>
        <v>0</v>
      </c>
      <c r="W66" s="37">
        <f t="shared" si="283"/>
        <v>0</v>
      </c>
    </row>
    <row r="67" spans="1:23" x14ac:dyDescent="0.25">
      <c r="A67" s="8">
        <f>+A66+1</f>
        <v>44</v>
      </c>
      <c r="C67" s="3" t="s">
        <v>558</v>
      </c>
      <c r="D67" s="37">
        <f>SUM(E67:W67)</f>
        <v>601764.43253424659</v>
      </c>
      <c r="E67" s="37">
        <f>E66/8760</f>
        <v>98062.346575342468</v>
      </c>
      <c r="F67" s="37">
        <f t="shared" ref="F67:W67" si="284">F66/8760</f>
        <v>71309.260730593611</v>
      </c>
      <c r="G67" s="37">
        <f t="shared" si="284"/>
        <v>62449.844178082189</v>
      </c>
      <c r="H67" s="37">
        <f t="shared" si="284"/>
        <v>31296.368150684932</v>
      </c>
      <c r="I67" s="37">
        <f t="shared" si="284"/>
        <v>68898.227397260271</v>
      </c>
      <c r="J67" s="37">
        <f t="shared" si="284"/>
        <v>210054.65673515981</v>
      </c>
      <c r="K67" s="37">
        <f t="shared" si="284"/>
        <v>15945.995091324201</v>
      </c>
      <c r="L67" s="37">
        <f t="shared" si="284"/>
        <v>43013.913812785388</v>
      </c>
      <c r="M67" s="37">
        <f t="shared" si="284"/>
        <v>0</v>
      </c>
      <c r="N67" s="37">
        <f t="shared" si="284"/>
        <v>142.34840182648401</v>
      </c>
      <c r="O67" s="37">
        <f t="shared" si="284"/>
        <v>591.47146118721457</v>
      </c>
      <c r="P67" s="37">
        <f t="shared" si="284"/>
        <v>0</v>
      </c>
      <c r="Q67" s="37">
        <f t="shared" si="284"/>
        <v>0</v>
      </c>
      <c r="R67" s="37">
        <f t="shared" si="284"/>
        <v>0</v>
      </c>
      <c r="S67" s="37">
        <f t="shared" si="284"/>
        <v>0</v>
      </c>
      <c r="T67" s="37">
        <f t="shared" si="284"/>
        <v>0</v>
      </c>
      <c r="U67" s="37">
        <f t="shared" si="284"/>
        <v>0</v>
      </c>
      <c r="V67" s="37">
        <f t="shared" si="284"/>
        <v>0</v>
      </c>
      <c r="W67" s="37">
        <f t="shared" si="284"/>
        <v>0</v>
      </c>
    </row>
    <row r="68" spans="1:23" x14ac:dyDescent="0.25">
      <c r="A68" s="8">
        <f t="shared" ref="A68:A73" si="285">+A67+1</f>
        <v>45</v>
      </c>
      <c r="C68" s="3" t="s">
        <v>559</v>
      </c>
      <c r="D68" s="37">
        <f>SUM(E68:W68)</f>
        <v>1148663</v>
      </c>
      <c r="E68" s="39">
        <f>'Class Loads'!C15</f>
        <v>258058</v>
      </c>
      <c r="F68" s="39">
        <f>'Class Loads'!D15</f>
        <v>203743</v>
      </c>
      <c r="G68" s="39">
        <f>'Class Loads'!E15</f>
        <v>178428</v>
      </c>
      <c r="H68" s="39">
        <f>'Class Loads'!F15</f>
        <v>52160</v>
      </c>
      <c r="I68" s="39">
        <f>'Class Loads'!G15</f>
        <v>105997</v>
      </c>
      <c r="J68" s="39">
        <f>'Class Loads'!H15</f>
        <v>262569</v>
      </c>
      <c r="K68" s="39">
        <f>'Class Loads'!I15</f>
        <v>19933</v>
      </c>
      <c r="L68" s="39">
        <f>'Class Loads'!J15</f>
        <v>66175</v>
      </c>
      <c r="M68" s="39">
        <f>'Class Loads'!K15</f>
        <v>0</v>
      </c>
      <c r="N68" s="39">
        <f>'Class Loads'!L15</f>
        <v>284</v>
      </c>
      <c r="O68" s="39">
        <f>'Class Loads'!M15</f>
        <v>1316</v>
      </c>
      <c r="P68" s="39">
        <f>'Class Loads'!N15</f>
        <v>0</v>
      </c>
      <c r="Q68" s="39">
        <f>'Class Loads'!O15</f>
        <v>0</v>
      </c>
      <c r="R68" s="39">
        <f>'Class Loads'!P15</f>
        <v>0</v>
      </c>
      <c r="S68" s="39">
        <f>'Class Loads'!Q15</f>
        <v>0</v>
      </c>
      <c r="T68" s="39">
        <f>'Class Loads'!R15</f>
        <v>0</v>
      </c>
      <c r="U68" s="39">
        <f>'Class Loads'!S15</f>
        <v>0</v>
      </c>
      <c r="V68" s="39">
        <f>'Class Loads'!T15</f>
        <v>0</v>
      </c>
      <c r="W68" s="39">
        <f>'Class Loads'!U15</f>
        <v>0</v>
      </c>
    </row>
    <row r="69" spans="1:23" x14ac:dyDescent="0.25">
      <c r="A69" s="8">
        <f t="shared" si="285"/>
        <v>46</v>
      </c>
      <c r="C69" s="3" t="s">
        <v>560</v>
      </c>
      <c r="D69" s="37">
        <f>SUM(E69:W69)</f>
        <v>546898.56746575353</v>
      </c>
      <c r="E69" s="37">
        <f>E68-E67</f>
        <v>159995.65342465753</v>
      </c>
      <c r="F69" s="37">
        <f t="shared" ref="F69:W69" si="286">F68-F67</f>
        <v>132433.73926940639</v>
      </c>
      <c r="G69" s="37">
        <f t="shared" si="286"/>
        <v>115978.15582191781</v>
      </c>
      <c r="H69" s="37">
        <f t="shared" si="286"/>
        <v>20863.631849315068</v>
      </c>
      <c r="I69" s="37">
        <f t="shared" si="286"/>
        <v>37098.772602739729</v>
      </c>
      <c r="J69" s="37">
        <f t="shared" si="286"/>
        <v>52514.343264840194</v>
      </c>
      <c r="K69" s="37">
        <f t="shared" si="286"/>
        <v>3987.004908675799</v>
      </c>
      <c r="L69" s="37">
        <f t="shared" si="286"/>
        <v>23161.086187214612</v>
      </c>
      <c r="M69" s="37">
        <f t="shared" si="286"/>
        <v>0</v>
      </c>
      <c r="N69" s="37">
        <f t="shared" si="286"/>
        <v>141.65159817351599</v>
      </c>
      <c r="O69" s="37">
        <f t="shared" si="286"/>
        <v>724.52853881278543</v>
      </c>
      <c r="P69" s="37">
        <f t="shared" si="286"/>
        <v>0</v>
      </c>
      <c r="Q69" s="37">
        <f t="shared" si="286"/>
        <v>0</v>
      </c>
      <c r="R69" s="37">
        <f t="shared" si="286"/>
        <v>0</v>
      </c>
      <c r="S69" s="37">
        <f t="shared" si="286"/>
        <v>0</v>
      </c>
      <c r="T69" s="37">
        <f t="shared" si="286"/>
        <v>0</v>
      </c>
      <c r="U69" s="37">
        <f t="shared" si="286"/>
        <v>0</v>
      </c>
      <c r="V69" s="37">
        <f t="shared" si="286"/>
        <v>0</v>
      </c>
      <c r="W69" s="37">
        <f t="shared" si="286"/>
        <v>0</v>
      </c>
    </row>
    <row r="70" spans="1:23" x14ac:dyDescent="0.25">
      <c r="A70" s="8">
        <f t="shared" si="285"/>
        <v>47</v>
      </c>
      <c r="C70" s="3" t="s">
        <v>561</v>
      </c>
      <c r="D70" s="39">
        <f>'Class Loads'!B21</f>
        <v>727832.12849646236</v>
      </c>
    </row>
    <row r="71" spans="1:23" x14ac:dyDescent="0.25">
      <c r="A71" s="8">
        <f t="shared" si="285"/>
        <v>48</v>
      </c>
      <c r="C71" s="3" t="s">
        <v>562</v>
      </c>
      <c r="D71" s="37">
        <f>D70-D67</f>
        <v>126067.69596221577</v>
      </c>
      <c r="E71" s="37">
        <f>E69/$D69*$D71</f>
        <v>36881.214527004267</v>
      </c>
      <c r="F71" s="37">
        <f t="shared" ref="F71:W71" si="287">F69/$D69*$D71</f>
        <v>30527.811500256579</v>
      </c>
      <c r="G71" s="37">
        <f t="shared" si="287"/>
        <v>26734.571557150011</v>
      </c>
      <c r="H71" s="37">
        <f t="shared" si="287"/>
        <v>4809.3561642246523</v>
      </c>
      <c r="I71" s="37">
        <f t="shared" si="287"/>
        <v>8551.7810125667238</v>
      </c>
      <c r="J71" s="37">
        <f t="shared" si="287"/>
        <v>12105.283601390802</v>
      </c>
      <c r="K71" s="37">
        <f t="shared" si="287"/>
        <v>919.0598632501941</v>
      </c>
      <c r="L71" s="37">
        <f t="shared" si="287"/>
        <v>5338.951215642538</v>
      </c>
      <c r="M71" s="37">
        <f t="shared" si="287"/>
        <v>0</v>
      </c>
      <c r="N71" s="37">
        <f t="shared" si="287"/>
        <v>32.652655672240378</v>
      </c>
      <c r="O71" s="37">
        <f t="shared" si="287"/>
        <v>167.01386505774369</v>
      </c>
      <c r="P71" s="37">
        <f t="shared" si="287"/>
        <v>0</v>
      </c>
      <c r="Q71" s="37">
        <f t="shared" si="287"/>
        <v>0</v>
      </c>
      <c r="R71" s="37">
        <f t="shared" si="287"/>
        <v>0</v>
      </c>
      <c r="S71" s="37">
        <f t="shared" si="287"/>
        <v>0</v>
      </c>
      <c r="T71" s="37">
        <f t="shared" si="287"/>
        <v>0</v>
      </c>
      <c r="U71" s="37">
        <f t="shared" si="287"/>
        <v>0</v>
      </c>
      <c r="V71" s="37">
        <f t="shared" si="287"/>
        <v>0</v>
      </c>
      <c r="W71" s="37">
        <f t="shared" si="287"/>
        <v>0</v>
      </c>
    </row>
    <row r="72" spans="1:23" x14ac:dyDescent="0.25">
      <c r="A72" s="8">
        <f t="shared" si="285"/>
        <v>49</v>
      </c>
      <c r="C72" s="3" t="s">
        <v>563</v>
      </c>
      <c r="D72" s="37">
        <f>SUM(E72:W72)</f>
        <v>727832.12849646236</v>
      </c>
      <c r="E72" s="37">
        <f>E67+E71</f>
        <v>134943.56110234675</v>
      </c>
      <c r="F72" s="37">
        <f t="shared" ref="F72:W72" si="288">F67+F71</f>
        <v>101837.07223085019</v>
      </c>
      <c r="G72" s="37">
        <f t="shared" si="288"/>
        <v>89184.415735232207</v>
      </c>
      <c r="H72" s="37">
        <f t="shared" si="288"/>
        <v>36105.724314909581</v>
      </c>
      <c r="I72" s="37">
        <f t="shared" si="288"/>
        <v>77450.008409826987</v>
      </c>
      <c r="J72" s="37">
        <f t="shared" si="288"/>
        <v>222159.94033655062</v>
      </c>
      <c r="K72" s="37">
        <f t="shared" si="288"/>
        <v>16865.054954574396</v>
      </c>
      <c r="L72" s="37">
        <f t="shared" si="288"/>
        <v>48352.865028427928</v>
      </c>
      <c r="M72" s="37">
        <f t="shared" si="288"/>
        <v>0</v>
      </c>
      <c r="N72" s="37">
        <f t="shared" si="288"/>
        <v>175.00105749872438</v>
      </c>
      <c r="O72" s="37">
        <f t="shared" si="288"/>
        <v>758.48532624495829</v>
      </c>
      <c r="P72" s="37">
        <f t="shared" si="288"/>
        <v>0</v>
      </c>
      <c r="Q72" s="37">
        <f t="shared" si="288"/>
        <v>0</v>
      </c>
      <c r="R72" s="37">
        <f t="shared" si="288"/>
        <v>0</v>
      </c>
      <c r="S72" s="37">
        <f t="shared" si="288"/>
        <v>0</v>
      </c>
      <c r="T72" s="37">
        <f t="shared" si="288"/>
        <v>0</v>
      </c>
      <c r="U72" s="37">
        <f t="shared" si="288"/>
        <v>0</v>
      </c>
      <c r="V72" s="37">
        <f t="shared" si="288"/>
        <v>0</v>
      </c>
      <c r="W72" s="37">
        <f t="shared" si="288"/>
        <v>0</v>
      </c>
    </row>
    <row r="73" spans="1:23" x14ac:dyDescent="0.25">
      <c r="A73" s="8">
        <f t="shared" si="285"/>
        <v>50</v>
      </c>
      <c r="C73" s="3" t="s">
        <v>332</v>
      </c>
      <c r="D73" s="77">
        <f>SUM(E73:W73)</f>
        <v>0.99999999999999989</v>
      </c>
      <c r="E73" s="25">
        <f>E72/$D72</f>
        <v>0.18540478747635095</v>
      </c>
      <c r="F73" s="25">
        <f t="shared" ref="F73:W73" si="289">F72/$D72</f>
        <v>0.13991835238329298</v>
      </c>
      <c r="G73" s="25">
        <f t="shared" si="289"/>
        <v>0.12253432109333669</v>
      </c>
      <c r="H73" s="25">
        <f t="shared" si="289"/>
        <v>4.9607214220531722E-2</v>
      </c>
      <c r="I73" s="25">
        <f t="shared" si="289"/>
        <v>0.10641191200204544</v>
      </c>
      <c r="J73" s="25">
        <f t="shared" si="289"/>
        <v>0.30523513821172354</v>
      </c>
      <c r="K73" s="25">
        <f t="shared" si="289"/>
        <v>2.317162748697809E-2</v>
      </c>
      <c r="L73" s="25">
        <f t="shared" si="289"/>
        <v>6.6434089861235016E-2</v>
      </c>
      <c r="M73" s="25">
        <f t="shared" si="289"/>
        <v>0</v>
      </c>
      <c r="N73" s="25">
        <f t="shared" si="289"/>
        <v>2.4044151205613476E-4</v>
      </c>
      <c r="O73" s="25">
        <f t="shared" si="289"/>
        <v>1.042115752449426E-3</v>
      </c>
      <c r="P73" s="25">
        <f t="shared" si="289"/>
        <v>0</v>
      </c>
      <c r="Q73" s="25">
        <f t="shared" si="289"/>
        <v>0</v>
      </c>
      <c r="R73" s="25">
        <f t="shared" si="289"/>
        <v>0</v>
      </c>
      <c r="S73" s="25">
        <f t="shared" si="289"/>
        <v>0</v>
      </c>
      <c r="T73" s="25">
        <f t="shared" si="289"/>
        <v>0</v>
      </c>
      <c r="U73" s="25">
        <f t="shared" si="289"/>
        <v>0</v>
      </c>
      <c r="V73" s="25">
        <f t="shared" si="289"/>
        <v>0</v>
      </c>
      <c r="W73" s="25">
        <f t="shared" si="289"/>
        <v>0</v>
      </c>
    </row>
    <row r="74" spans="1:23" x14ac:dyDescent="0.25">
      <c r="A74" s="8"/>
    </row>
    <row r="75" spans="1:23" x14ac:dyDescent="0.25">
      <c r="A75" s="8">
        <f>+A73+1</f>
        <v>51</v>
      </c>
      <c r="B75" s="3" t="str">
        <f>'Table of Allocators'!B25</f>
        <v>P&amp;A</v>
      </c>
      <c r="C75" s="3" t="s">
        <v>564</v>
      </c>
      <c r="D75" s="37">
        <f>SUM(E75:W75)</f>
        <v>727832.12849646225</v>
      </c>
      <c r="E75" s="37">
        <f>E51</f>
        <v>144004.75051392612</v>
      </c>
      <c r="F75" s="37">
        <f t="shared" ref="F75:W75" si="290">F51</f>
        <v>133567.07671638031</v>
      </c>
      <c r="G75" s="37">
        <f t="shared" si="290"/>
        <v>93717.409533495622</v>
      </c>
      <c r="H75" s="37">
        <f t="shared" si="290"/>
        <v>33964.835456718371</v>
      </c>
      <c r="I75" s="37">
        <f t="shared" si="290"/>
        <v>71818.255966946163</v>
      </c>
      <c r="J75" s="37">
        <f t="shared" si="290"/>
        <v>189869.04161696369</v>
      </c>
      <c r="K75" s="37">
        <f t="shared" si="290"/>
        <v>14413.6333935068</v>
      </c>
      <c r="L75" s="37">
        <f t="shared" si="290"/>
        <v>46477.125298525236</v>
      </c>
      <c r="M75" s="37">
        <f t="shared" si="290"/>
        <v>0</v>
      </c>
      <c r="N75" s="37">
        <f t="shared" si="290"/>
        <v>0</v>
      </c>
      <c r="O75" s="37">
        <f t="shared" si="290"/>
        <v>0</v>
      </c>
      <c r="P75" s="37">
        <f t="shared" si="290"/>
        <v>0</v>
      </c>
      <c r="Q75" s="37">
        <f t="shared" si="290"/>
        <v>0</v>
      </c>
      <c r="R75" s="37">
        <f t="shared" si="290"/>
        <v>0</v>
      </c>
      <c r="S75" s="37">
        <f t="shared" si="290"/>
        <v>0</v>
      </c>
      <c r="T75" s="37">
        <f t="shared" si="290"/>
        <v>0</v>
      </c>
      <c r="U75" s="37">
        <f t="shared" si="290"/>
        <v>0</v>
      </c>
      <c r="V75" s="37">
        <f t="shared" si="290"/>
        <v>0</v>
      </c>
      <c r="W75" s="37">
        <f t="shared" si="290"/>
        <v>0</v>
      </c>
    </row>
    <row r="76" spans="1:23" x14ac:dyDescent="0.25">
      <c r="A76" s="8">
        <f>+A75+1</f>
        <v>52</v>
      </c>
      <c r="C76" s="3" t="s">
        <v>565</v>
      </c>
      <c r="D76" s="84">
        <f>1-D78</f>
        <v>0.17320985296794089</v>
      </c>
      <c r="E76" s="83">
        <f>+D76</f>
        <v>0.17320985296794089</v>
      </c>
      <c r="F76" s="83">
        <f t="shared" ref="F76:W76" si="291">+E76</f>
        <v>0.17320985296794089</v>
      </c>
      <c r="G76" s="83">
        <f t="shared" si="291"/>
        <v>0.17320985296794089</v>
      </c>
      <c r="H76" s="83">
        <f t="shared" si="291"/>
        <v>0.17320985296794089</v>
      </c>
      <c r="I76" s="83">
        <f t="shared" si="291"/>
        <v>0.17320985296794089</v>
      </c>
      <c r="J76" s="83">
        <f t="shared" si="291"/>
        <v>0.17320985296794089</v>
      </c>
      <c r="K76" s="83">
        <f t="shared" si="291"/>
        <v>0.17320985296794089</v>
      </c>
      <c r="L76" s="83">
        <f t="shared" si="291"/>
        <v>0.17320985296794089</v>
      </c>
      <c r="M76" s="83">
        <f t="shared" si="291"/>
        <v>0.17320985296794089</v>
      </c>
      <c r="N76" s="83">
        <f t="shared" si="291"/>
        <v>0.17320985296794089</v>
      </c>
      <c r="O76" s="83">
        <f t="shared" si="291"/>
        <v>0.17320985296794089</v>
      </c>
      <c r="P76" s="83">
        <f t="shared" si="291"/>
        <v>0.17320985296794089</v>
      </c>
      <c r="Q76" s="83">
        <f t="shared" si="291"/>
        <v>0.17320985296794089</v>
      </c>
      <c r="R76" s="83">
        <f t="shared" si="291"/>
        <v>0.17320985296794089</v>
      </c>
      <c r="S76" s="83">
        <f t="shared" si="291"/>
        <v>0.17320985296794089</v>
      </c>
      <c r="T76" s="83">
        <f t="shared" si="291"/>
        <v>0.17320985296794089</v>
      </c>
      <c r="U76" s="83">
        <f t="shared" si="291"/>
        <v>0.17320985296794089</v>
      </c>
      <c r="V76" s="83">
        <f t="shared" si="291"/>
        <v>0.17320985296794089</v>
      </c>
      <c r="W76" s="83">
        <f t="shared" si="291"/>
        <v>0.17320985296794089</v>
      </c>
    </row>
    <row r="77" spans="1:23" x14ac:dyDescent="0.25">
      <c r="A77" s="8">
        <f t="shared" ref="A77:A80" si="292">+A76+1</f>
        <v>53</v>
      </c>
      <c r="C77" s="3" t="s">
        <v>558</v>
      </c>
      <c r="D77" s="37">
        <f>SUM(E77:W77)</f>
        <v>601764.43253424659</v>
      </c>
      <c r="E77" s="37">
        <f>E67</f>
        <v>98062.346575342468</v>
      </c>
      <c r="F77" s="37">
        <f t="shared" ref="F77:W77" si="293">F67</f>
        <v>71309.260730593611</v>
      </c>
      <c r="G77" s="37">
        <f t="shared" si="293"/>
        <v>62449.844178082189</v>
      </c>
      <c r="H77" s="37">
        <f t="shared" si="293"/>
        <v>31296.368150684932</v>
      </c>
      <c r="I77" s="37">
        <f t="shared" si="293"/>
        <v>68898.227397260271</v>
      </c>
      <c r="J77" s="37">
        <f t="shared" si="293"/>
        <v>210054.65673515981</v>
      </c>
      <c r="K77" s="37">
        <f t="shared" si="293"/>
        <v>15945.995091324201</v>
      </c>
      <c r="L77" s="37">
        <f t="shared" si="293"/>
        <v>43013.913812785388</v>
      </c>
      <c r="M77" s="37">
        <f t="shared" si="293"/>
        <v>0</v>
      </c>
      <c r="N77" s="37">
        <f t="shared" si="293"/>
        <v>142.34840182648401</v>
      </c>
      <c r="O77" s="37">
        <f t="shared" si="293"/>
        <v>591.47146118721457</v>
      </c>
      <c r="P77" s="37">
        <f t="shared" si="293"/>
        <v>0</v>
      </c>
      <c r="Q77" s="37">
        <f t="shared" si="293"/>
        <v>0</v>
      </c>
      <c r="R77" s="37">
        <f t="shared" si="293"/>
        <v>0</v>
      </c>
      <c r="S77" s="37">
        <f t="shared" si="293"/>
        <v>0</v>
      </c>
      <c r="T77" s="37">
        <f t="shared" si="293"/>
        <v>0</v>
      </c>
      <c r="U77" s="37">
        <f t="shared" si="293"/>
        <v>0</v>
      </c>
      <c r="V77" s="37">
        <f t="shared" si="293"/>
        <v>0</v>
      </c>
      <c r="W77" s="37">
        <f t="shared" si="293"/>
        <v>0</v>
      </c>
    </row>
    <row r="78" spans="1:23" x14ac:dyDescent="0.25">
      <c r="A78" s="8">
        <f t="shared" si="292"/>
        <v>54</v>
      </c>
      <c r="C78" s="23" t="s">
        <v>567</v>
      </c>
      <c r="D78" s="82">
        <f>D77/D75</f>
        <v>0.82679014703205911</v>
      </c>
      <c r="E78" s="83">
        <f t="shared" ref="E78:W78" si="294">1-E76</f>
        <v>0.82679014703205911</v>
      </c>
      <c r="F78" s="83">
        <f t="shared" si="294"/>
        <v>0.82679014703205911</v>
      </c>
      <c r="G78" s="83">
        <f t="shared" si="294"/>
        <v>0.82679014703205911</v>
      </c>
      <c r="H78" s="83">
        <f t="shared" si="294"/>
        <v>0.82679014703205911</v>
      </c>
      <c r="I78" s="83">
        <f t="shared" si="294"/>
        <v>0.82679014703205911</v>
      </c>
      <c r="J78" s="83">
        <f t="shared" si="294"/>
        <v>0.82679014703205911</v>
      </c>
      <c r="K78" s="83">
        <f t="shared" si="294"/>
        <v>0.82679014703205911</v>
      </c>
      <c r="L78" s="83">
        <f t="shared" si="294"/>
        <v>0.82679014703205911</v>
      </c>
      <c r="M78" s="83">
        <f t="shared" si="294"/>
        <v>0.82679014703205911</v>
      </c>
      <c r="N78" s="83">
        <f t="shared" si="294"/>
        <v>0.82679014703205911</v>
      </c>
      <c r="O78" s="83">
        <f t="shared" si="294"/>
        <v>0.82679014703205911</v>
      </c>
      <c r="P78" s="83">
        <f t="shared" si="294"/>
        <v>0.82679014703205911</v>
      </c>
      <c r="Q78" s="83">
        <f t="shared" si="294"/>
        <v>0.82679014703205911</v>
      </c>
      <c r="R78" s="83">
        <f t="shared" si="294"/>
        <v>0.82679014703205911</v>
      </c>
      <c r="S78" s="83">
        <f t="shared" si="294"/>
        <v>0.82679014703205911</v>
      </c>
      <c r="T78" s="83">
        <f t="shared" si="294"/>
        <v>0.82679014703205911</v>
      </c>
      <c r="U78" s="83">
        <f t="shared" si="294"/>
        <v>0.82679014703205911</v>
      </c>
      <c r="V78" s="83">
        <f t="shared" si="294"/>
        <v>0.82679014703205911</v>
      </c>
      <c r="W78" s="83">
        <f t="shared" si="294"/>
        <v>0.82679014703205911</v>
      </c>
    </row>
    <row r="79" spans="1:23" x14ac:dyDescent="0.25">
      <c r="A79" s="8">
        <f t="shared" si="292"/>
        <v>55</v>
      </c>
      <c r="C79" s="3" t="s">
        <v>566</v>
      </c>
      <c r="D79" s="37">
        <f>SUM(E79:W79)</f>
        <v>623600.59961586911</v>
      </c>
      <c r="E79" s="37">
        <f>E76*E75+E78*E77</f>
        <v>106020.02360653829</v>
      </c>
      <c r="F79" s="37">
        <f t="shared" ref="F79:W79" si="295">F76*F75+F78*F77</f>
        <v>82092.927883596843</v>
      </c>
      <c r="G79" s="37">
        <f t="shared" si="295"/>
        <v>67865.694575958827</v>
      </c>
      <c r="H79" s="37">
        <f t="shared" si="295"/>
        <v>31758.57298041274</v>
      </c>
      <c r="I79" s="37">
        <f t="shared" si="295"/>
        <v>69404.005116477754</v>
      </c>
      <c r="J79" s="37">
        <f t="shared" si="295"/>
        <v>206558.30930846962</v>
      </c>
      <c r="K79" s="37">
        <f t="shared" si="295"/>
        <v>15680.574946951545</v>
      </c>
      <c r="L79" s="37">
        <f t="shared" si="295"/>
        <v>43613.776165027273</v>
      </c>
      <c r="M79" s="37">
        <f t="shared" si="295"/>
        <v>0</v>
      </c>
      <c r="N79" s="37">
        <f t="shared" si="295"/>
        <v>117.69225607589735</v>
      </c>
      <c r="O79" s="37">
        <f t="shared" si="295"/>
        <v>489.02277636024399</v>
      </c>
      <c r="P79" s="37">
        <f t="shared" si="295"/>
        <v>0</v>
      </c>
      <c r="Q79" s="37">
        <f t="shared" si="295"/>
        <v>0</v>
      </c>
      <c r="R79" s="37">
        <f t="shared" si="295"/>
        <v>0</v>
      </c>
      <c r="S79" s="37">
        <f t="shared" si="295"/>
        <v>0</v>
      </c>
      <c r="T79" s="37">
        <f t="shared" si="295"/>
        <v>0</v>
      </c>
      <c r="U79" s="37">
        <f t="shared" si="295"/>
        <v>0</v>
      </c>
      <c r="V79" s="37">
        <f t="shared" si="295"/>
        <v>0</v>
      </c>
      <c r="W79" s="37">
        <f t="shared" si="295"/>
        <v>0</v>
      </c>
    </row>
    <row r="80" spans="1:23" x14ac:dyDescent="0.25">
      <c r="A80" s="8">
        <f t="shared" si="292"/>
        <v>56</v>
      </c>
      <c r="C80" s="3" t="s">
        <v>332</v>
      </c>
      <c r="D80" s="77">
        <f>SUM(E80:W80)</f>
        <v>0.99999999999999989</v>
      </c>
      <c r="E80" s="25">
        <f>E79/$D79</f>
        <v>0.17001270311774141</v>
      </c>
      <c r="F80" s="25">
        <f t="shared" ref="F80" si="296">F79/$D79</f>
        <v>0.13164343962171485</v>
      </c>
      <c r="G80" s="25">
        <f t="shared" ref="G80" si="297">G79/$D79</f>
        <v>0.10882878338757744</v>
      </c>
      <c r="H80" s="25">
        <f t="shared" ref="H80" si="298">H79/$D79</f>
        <v>5.0927746060500358E-2</v>
      </c>
      <c r="I80" s="25">
        <f t="shared" ref="I80" si="299">I79/$D79</f>
        <v>0.11129560356296936</v>
      </c>
      <c r="J80" s="25">
        <f t="shared" ref="J80" si="300">J79/$D79</f>
        <v>0.33123494338476772</v>
      </c>
      <c r="K80" s="25">
        <f t="shared" ref="K80" si="301">K79/$D79</f>
        <v>2.5145221086398252E-2</v>
      </c>
      <c r="L80" s="25">
        <f t="shared" ref="L80" si="302">L79/$D79</f>
        <v>6.9938637313519042E-2</v>
      </c>
      <c r="M80" s="25">
        <f t="shared" ref="M80" si="303">M79/$D79</f>
        <v>0</v>
      </c>
      <c r="N80" s="25">
        <f t="shared" ref="N80" si="304">N79/$D79</f>
        <v>1.8873018426921725E-4</v>
      </c>
      <c r="O80" s="25">
        <f t="shared" ref="O80" si="305">O79/$D79</f>
        <v>7.8419228054218753E-4</v>
      </c>
      <c r="P80" s="25">
        <f t="shared" ref="P80" si="306">P79/$D79</f>
        <v>0</v>
      </c>
      <c r="Q80" s="25">
        <f t="shared" ref="Q80" si="307">Q79/$D79</f>
        <v>0</v>
      </c>
      <c r="R80" s="25">
        <f t="shared" ref="R80" si="308">R79/$D79</f>
        <v>0</v>
      </c>
      <c r="S80" s="25">
        <f t="shared" ref="S80" si="309">S79/$D79</f>
        <v>0</v>
      </c>
      <c r="T80" s="25">
        <f t="shared" ref="T80" si="310">T79/$D79</f>
        <v>0</v>
      </c>
      <c r="U80" s="25">
        <f t="shared" ref="U80" si="311">U79/$D79</f>
        <v>0</v>
      </c>
      <c r="V80" s="25">
        <f t="shared" ref="V80" si="312">V79/$D79</f>
        <v>0</v>
      </c>
      <c r="W80" s="25">
        <f t="shared" ref="W80" si="313">W79/$D79</f>
        <v>0</v>
      </c>
    </row>
    <row r="81" spans="1:23" x14ac:dyDescent="0.25">
      <c r="A81" s="8"/>
    </row>
    <row r="82" spans="1:23" x14ac:dyDescent="0.25">
      <c r="A82" s="8">
        <f>+A80+1</f>
        <v>57</v>
      </c>
      <c r="B82" s="3" t="str">
        <f>'Table of Allocators'!B26</f>
        <v>OTHER SUPP 1</v>
      </c>
      <c r="C82" s="23" t="s">
        <v>568</v>
      </c>
      <c r="D82" s="37">
        <f>SUM(E82:W82)</f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</row>
    <row r="83" spans="1:23" x14ac:dyDescent="0.25">
      <c r="A83" s="8">
        <f>+A82+1</f>
        <v>58</v>
      </c>
      <c r="C83" s="3" t="s">
        <v>332</v>
      </c>
      <c r="D83" s="77">
        <f>SUM(E83:W83)</f>
        <v>0</v>
      </c>
      <c r="E83" s="25">
        <f>IFERROR(E82/$D82,0)</f>
        <v>0</v>
      </c>
      <c r="F83" s="25">
        <f t="shared" ref="F83:W83" si="314">IFERROR(F82/$D82,0)</f>
        <v>0</v>
      </c>
      <c r="G83" s="25">
        <f t="shared" si="314"/>
        <v>0</v>
      </c>
      <c r="H83" s="25">
        <f t="shared" si="314"/>
        <v>0</v>
      </c>
      <c r="I83" s="25">
        <f t="shared" si="314"/>
        <v>0</v>
      </c>
      <c r="J83" s="25">
        <f t="shared" si="314"/>
        <v>0</v>
      </c>
      <c r="K83" s="25">
        <f t="shared" si="314"/>
        <v>0</v>
      </c>
      <c r="L83" s="25">
        <f t="shared" si="314"/>
        <v>0</v>
      </c>
      <c r="M83" s="25">
        <f t="shared" si="314"/>
        <v>0</v>
      </c>
      <c r="N83" s="25">
        <f t="shared" si="314"/>
        <v>0</v>
      </c>
      <c r="O83" s="25">
        <f t="shared" si="314"/>
        <v>0</v>
      </c>
      <c r="P83" s="25">
        <f t="shared" si="314"/>
        <v>0</v>
      </c>
      <c r="Q83" s="25">
        <f t="shared" si="314"/>
        <v>0</v>
      </c>
      <c r="R83" s="25">
        <f t="shared" si="314"/>
        <v>0</v>
      </c>
      <c r="S83" s="25">
        <f t="shared" si="314"/>
        <v>0</v>
      </c>
      <c r="T83" s="25">
        <f t="shared" si="314"/>
        <v>0</v>
      </c>
      <c r="U83" s="25">
        <f t="shared" si="314"/>
        <v>0</v>
      </c>
      <c r="V83" s="25">
        <f t="shared" si="314"/>
        <v>0</v>
      </c>
      <c r="W83" s="25">
        <f t="shared" si="314"/>
        <v>0</v>
      </c>
    </row>
    <row r="84" spans="1:23" x14ac:dyDescent="0.25">
      <c r="A84" s="8"/>
    </row>
    <row r="85" spans="1:23" x14ac:dyDescent="0.25">
      <c r="A85" s="8">
        <f>+A83+1</f>
        <v>59</v>
      </c>
      <c r="B85" s="3" t="str">
        <f>'Table of Allocators'!B27</f>
        <v>OTHER SUPP 2</v>
      </c>
      <c r="C85" s="23" t="s">
        <v>568</v>
      </c>
      <c r="D85" s="37">
        <f>SUM(E85:W85)</f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</row>
    <row r="86" spans="1:23" x14ac:dyDescent="0.25">
      <c r="A86" s="8">
        <f>+A85+1</f>
        <v>60</v>
      </c>
      <c r="C86" s="3" t="s">
        <v>332</v>
      </c>
      <c r="D86" s="77">
        <f>SUM(E86:W86)</f>
        <v>0</v>
      </c>
      <c r="E86" s="25">
        <f>IFERROR(E85/$D85,0)</f>
        <v>0</v>
      </c>
      <c r="F86" s="25">
        <f t="shared" ref="F86" si="315">IFERROR(F85/$D85,0)</f>
        <v>0</v>
      </c>
      <c r="G86" s="25">
        <f t="shared" ref="G86" si="316">IFERROR(G85/$D85,0)</f>
        <v>0</v>
      </c>
      <c r="H86" s="25">
        <f t="shared" ref="H86" si="317">IFERROR(H85/$D85,0)</f>
        <v>0</v>
      </c>
      <c r="I86" s="25">
        <f t="shared" ref="I86" si="318">IFERROR(I85/$D85,0)</f>
        <v>0</v>
      </c>
      <c r="J86" s="25">
        <f t="shared" ref="J86" si="319">IFERROR(J85/$D85,0)</f>
        <v>0</v>
      </c>
      <c r="K86" s="25">
        <f t="shared" ref="K86" si="320">IFERROR(K85/$D85,0)</f>
        <v>0</v>
      </c>
      <c r="L86" s="25">
        <f t="shared" ref="L86" si="321">IFERROR(L85/$D85,0)</f>
        <v>0</v>
      </c>
      <c r="M86" s="25">
        <f t="shared" ref="M86" si="322">IFERROR(M85/$D85,0)</f>
        <v>0</v>
      </c>
      <c r="N86" s="25">
        <f t="shared" ref="N86" si="323">IFERROR(N85/$D85,0)</f>
        <v>0</v>
      </c>
      <c r="O86" s="25">
        <f t="shared" ref="O86" si="324">IFERROR(O85/$D85,0)</f>
        <v>0</v>
      </c>
      <c r="P86" s="25">
        <f t="shared" ref="P86" si="325">IFERROR(P85/$D85,0)</f>
        <v>0</v>
      </c>
      <c r="Q86" s="25">
        <f t="shared" ref="Q86" si="326">IFERROR(Q85/$D85,0)</f>
        <v>0</v>
      </c>
      <c r="R86" s="25">
        <f t="shared" ref="R86" si="327">IFERROR(R85/$D85,0)</f>
        <v>0</v>
      </c>
      <c r="S86" s="25">
        <f t="shared" ref="S86" si="328">IFERROR(S85/$D85,0)</f>
        <v>0</v>
      </c>
      <c r="T86" s="25">
        <f t="shared" ref="T86" si="329">IFERROR(T85/$D85,0)</f>
        <v>0</v>
      </c>
      <c r="U86" s="25">
        <f t="shared" ref="U86" si="330">IFERROR(U85/$D85,0)</f>
        <v>0</v>
      </c>
      <c r="V86" s="25">
        <f t="shared" ref="V86" si="331">IFERROR(V85/$D85,0)</f>
        <v>0</v>
      </c>
      <c r="W86" s="25">
        <f t="shared" ref="W86" si="332">IFERROR(W85/$D85,0)</f>
        <v>0</v>
      </c>
    </row>
    <row r="87" spans="1:23" x14ac:dyDescent="0.25">
      <c r="A87" s="8"/>
    </row>
    <row r="88" spans="1:23" x14ac:dyDescent="0.25">
      <c r="A88" s="8">
        <f>+A86+1</f>
        <v>61</v>
      </c>
      <c r="B88" s="3" t="str">
        <f>'Table of Allocators'!B28</f>
        <v>OTHER SUPP 3</v>
      </c>
      <c r="C88" s="23" t="s">
        <v>568</v>
      </c>
      <c r="D88" s="37">
        <f>SUM(E88:W88)</f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</row>
    <row r="89" spans="1:23" x14ac:dyDescent="0.25">
      <c r="A89" s="8">
        <f>+A88+1</f>
        <v>62</v>
      </c>
      <c r="C89" s="3" t="s">
        <v>332</v>
      </c>
      <c r="D89" s="77">
        <f>SUM(E89:W89)</f>
        <v>0</v>
      </c>
      <c r="E89" s="25">
        <f>IFERROR(E88/$D88,0)</f>
        <v>0</v>
      </c>
      <c r="F89" s="25">
        <f t="shared" ref="F89" si="333">IFERROR(F88/$D88,0)</f>
        <v>0</v>
      </c>
      <c r="G89" s="25">
        <f t="shared" ref="G89" si="334">IFERROR(G88/$D88,0)</f>
        <v>0</v>
      </c>
      <c r="H89" s="25">
        <f t="shared" ref="H89" si="335">IFERROR(H88/$D88,0)</f>
        <v>0</v>
      </c>
      <c r="I89" s="25">
        <f t="shared" ref="I89" si="336">IFERROR(I88/$D88,0)</f>
        <v>0</v>
      </c>
      <c r="J89" s="25">
        <f t="shared" ref="J89" si="337">IFERROR(J88/$D88,0)</f>
        <v>0</v>
      </c>
      <c r="K89" s="25">
        <f t="shared" ref="K89" si="338">IFERROR(K88/$D88,0)</f>
        <v>0</v>
      </c>
      <c r="L89" s="25">
        <f t="shared" ref="L89" si="339">IFERROR(L88/$D88,0)</f>
        <v>0</v>
      </c>
      <c r="M89" s="25">
        <f t="shared" ref="M89" si="340">IFERROR(M88/$D88,0)</f>
        <v>0</v>
      </c>
      <c r="N89" s="25">
        <f t="shared" ref="N89" si="341">IFERROR(N88/$D88,0)</f>
        <v>0</v>
      </c>
      <c r="O89" s="25">
        <f t="shared" ref="O89" si="342">IFERROR(O88/$D88,0)</f>
        <v>0</v>
      </c>
      <c r="P89" s="25">
        <f t="shared" ref="P89" si="343">IFERROR(P88/$D88,0)</f>
        <v>0</v>
      </c>
      <c r="Q89" s="25">
        <f t="shared" ref="Q89" si="344">IFERROR(Q88/$D88,0)</f>
        <v>0</v>
      </c>
      <c r="R89" s="25">
        <f t="shared" ref="R89" si="345">IFERROR(R88/$D88,0)</f>
        <v>0</v>
      </c>
      <c r="S89" s="25">
        <f t="shared" ref="S89" si="346">IFERROR(S88/$D88,0)</f>
        <v>0</v>
      </c>
      <c r="T89" s="25">
        <f t="shared" ref="T89" si="347">IFERROR(T88/$D88,0)</f>
        <v>0</v>
      </c>
      <c r="U89" s="25">
        <f t="shared" ref="U89" si="348">IFERROR(U88/$D88,0)</f>
        <v>0</v>
      </c>
      <c r="V89" s="25">
        <f t="shared" ref="V89" si="349">IFERROR(V88/$D88,0)</f>
        <v>0</v>
      </c>
      <c r="W89" s="25">
        <f t="shared" ref="W89" si="350">IFERROR(W88/$D88,0)</f>
        <v>0</v>
      </c>
    </row>
    <row r="90" spans="1:23" x14ac:dyDescent="0.25">
      <c r="A90" s="8"/>
    </row>
    <row r="91" spans="1:23" x14ac:dyDescent="0.25">
      <c r="A91" s="8">
        <f>+A89+1</f>
        <v>63</v>
      </c>
      <c r="B91" s="3" t="str">
        <f>'Table of Allocators'!B29</f>
        <v>OTHER SUPP 4</v>
      </c>
      <c r="C91" s="23" t="s">
        <v>568</v>
      </c>
      <c r="D91" s="37">
        <f>SUM(E91:W91)</f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</row>
    <row r="92" spans="1:23" x14ac:dyDescent="0.25">
      <c r="A92" s="8">
        <f>+A91+1</f>
        <v>64</v>
      </c>
      <c r="C92" s="3" t="s">
        <v>332</v>
      </c>
      <c r="D92" s="77">
        <f>SUM(E92:W92)</f>
        <v>0</v>
      </c>
      <c r="E92" s="25">
        <f>IFERROR(E91/$D91,0)</f>
        <v>0</v>
      </c>
      <c r="F92" s="25">
        <f t="shared" ref="F92" si="351">IFERROR(F91/$D91,0)</f>
        <v>0</v>
      </c>
      <c r="G92" s="25">
        <f t="shared" ref="G92" si="352">IFERROR(G91/$D91,0)</f>
        <v>0</v>
      </c>
      <c r="H92" s="25">
        <f t="shared" ref="H92" si="353">IFERROR(H91/$D91,0)</f>
        <v>0</v>
      </c>
      <c r="I92" s="25">
        <f t="shared" ref="I92" si="354">IFERROR(I91/$D91,0)</f>
        <v>0</v>
      </c>
      <c r="J92" s="25">
        <f t="shared" ref="J92" si="355">IFERROR(J91/$D91,0)</f>
        <v>0</v>
      </c>
      <c r="K92" s="25">
        <f t="shared" ref="K92" si="356">IFERROR(K91/$D91,0)</f>
        <v>0</v>
      </c>
      <c r="L92" s="25">
        <f t="shared" ref="L92" si="357">IFERROR(L91/$D91,0)</f>
        <v>0</v>
      </c>
      <c r="M92" s="25">
        <f t="shared" ref="M92" si="358">IFERROR(M91/$D91,0)</f>
        <v>0</v>
      </c>
      <c r="N92" s="25">
        <f t="shared" ref="N92" si="359">IFERROR(N91/$D91,0)</f>
        <v>0</v>
      </c>
      <c r="O92" s="25">
        <f t="shared" ref="O92" si="360">IFERROR(O91/$D91,0)</f>
        <v>0</v>
      </c>
      <c r="P92" s="25">
        <f t="shared" ref="P92" si="361">IFERROR(P91/$D91,0)</f>
        <v>0</v>
      </c>
      <c r="Q92" s="25">
        <f t="shared" ref="Q92" si="362">IFERROR(Q91/$D91,0)</f>
        <v>0</v>
      </c>
      <c r="R92" s="25">
        <f t="shared" ref="R92" si="363">IFERROR(R91/$D91,0)</f>
        <v>0</v>
      </c>
      <c r="S92" s="25">
        <f t="shared" ref="S92" si="364">IFERROR(S91/$D91,0)</f>
        <v>0</v>
      </c>
      <c r="T92" s="25">
        <f t="shared" ref="T92" si="365">IFERROR(T91/$D91,0)</f>
        <v>0</v>
      </c>
      <c r="U92" s="25">
        <f t="shared" ref="U92" si="366">IFERROR(U91/$D91,0)</f>
        <v>0</v>
      </c>
      <c r="V92" s="25">
        <f t="shared" ref="V92" si="367">IFERROR(V91/$D91,0)</f>
        <v>0</v>
      </c>
      <c r="W92" s="25">
        <f t="shared" ref="W92" si="368">IFERROR(W91/$D91,0)</f>
        <v>0</v>
      </c>
    </row>
    <row r="93" spans="1:23" x14ac:dyDescent="0.25">
      <c r="A93" s="8"/>
    </row>
    <row r="94" spans="1:23" x14ac:dyDescent="0.25">
      <c r="A94" s="8">
        <f>+A92+1</f>
        <v>65</v>
      </c>
      <c r="B94" s="3" t="str">
        <f>'Table of Allocators'!B30</f>
        <v>OTHER SUPP 5</v>
      </c>
      <c r="C94" s="23" t="s">
        <v>568</v>
      </c>
      <c r="D94" s="37">
        <f>SUM(E94:W94)</f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</row>
    <row r="95" spans="1:23" x14ac:dyDescent="0.25">
      <c r="A95" s="8">
        <f>+A94+1</f>
        <v>66</v>
      </c>
      <c r="C95" s="3" t="s">
        <v>332</v>
      </c>
      <c r="D95" s="77">
        <f>SUM(E95:W95)</f>
        <v>0</v>
      </c>
      <c r="E95" s="25">
        <f>IFERROR(E94/$D94,0)</f>
        <v>0</v>
      </c>
      <c r="F95" s="25">
        <f t="shared" ref="F95" si="369">IFERROR(F94/$D94,0)</f>
        <v>0</v>
      </c>
      <c r="G95" s="25">
        <f t="shared" ref="G95" si="370">IFERROR(G94/$D94,0)</f>
        <v>0</v>
      </c>
      <c r="H95" s="25">
        <f t="shared" ref="H95" si="371">IFERROR(H94/$D94,0)</f>
        <v>0</v>
      </c>
      <c r="I95" s="25">
        <f t="shared" ref="I95" si="372">IFERROR(I94/$D94,0)</f>
        <v>0</v>
      </c>
      <c r="J95" s="25">
        <f t="shared" ref="J95" si="373">IFERROR(J94/$D94,0)</f>
        <v>0</v>
      </c>
      <c r="K95" s="25">
        <f t="shared" ref="K95" si="374">IFERROR(K94/$D94,0)</f>
        <v>0</v>
      </c>
      <c r="L95" s="25">
        <f t="shared" ref="L95" si="375">IFERROR(L94/$D94,0)</f>
        <v>0</v>
      </c>
      <c r="M95" s="25">
        <f t="shared" ref="M95" si="376">IFERROR(M94/$D94,0)</f>
        <v>0</v>
      </c>
      <c r="N95" s="25">
        <f t="shared" ref="N95" si="377">IFERROR(N94/$D94,0)</f>
        <v>0</v>
      </c>
      <c r="O95" s="25">
        <f t="shared" ref="O95" si="378">IFERROR(O94/$D94,0)</f>
        <v>0</v>
      </c>
      <c r="P95" s="25">
        <f t="shared" ref="P95" si="379">IFERROR(P94/$D94,0)</f>
        <v>0</v>
      </c>
      <c r="Q95" s="25">
        <f t="shared" ref="Q95" si="380">IFERROR(Q94/$D94,0)</f>
        <v>0</v>
      </c>
      <c r="R95" s="25">
        <f t="shared" ref="R95" si="381">IFERROR(R94/$D94,0)</f>
        <v>0</v>
      </c>
      <c r="S95" s="25">
        <f t="shared" ref="S95" si="382">IFERROR(S94/$D94,0)</f>
        <v>0</v>
      </c>
      <c r="T95" s="25">
        <f t="shared" ref="T95" si="383">IFERROR(T94/$D94,0)</f>
        <v>0</v>
      </c>
      <c r="U95" s="25">
        <f t="shared" ref="U95" si="384">IFERROR(U94/$D94,0)</f>
        <v>0</v>
      </c>
      <c r="V95" s="25">
        <f t="shared" ref="V95" si="385">IFERROR(V94/$D94,0)</f>
        <v>0</v>
      </c>
      <c r="W95" s="25">
        <f t="shared" ref="W95" si="386">IFERROR(W94/$D94,0)</f>
        <v>0</v>
      </c>
    </row>
    <row r="96" spans="1:23" x14ac:dyDescent="0.25">
      <c r="A96" s="8"/>
    </row>
    <row r="97" spans="1:23" x14ac:dyDescent="0.25">
      <c r="A97" s="8">
        <f>+A95+1</f>
        <v>67</v>
      </c>
      <c r="B97" s="3" t="str">
        <f>'Table of Allocators'!B31</f>
        <v>INT PLANT</v>
      </c>
      <c r="C97" s="3" t="str">
        <f>'Table of Allocators'!C31</f>
        <v>Intangible Plant</v>
      </c>
      <c r="D97" s="63">
        <f>SUM(E97:W97)</f>
        <v>197315909.42555988</v>
      </c>
      <c r="E97" s="85">
        <f>'Allocate Plant'!F19</f>
        <v>52441670.871147566</v>
      </c>
      <c r="F97" s="85">
        <f>'Allocate Plant'!G19</f>
        <v>22826253.53501473</v>
      </c>
      <c r="G97" s="85">
        <f>'Allocate Plant'!H19</f>
        <v>32083120.420999289</v>
      </c>
      <c r="H97" s="85">
        <f>'Allocate Plant'!I19</f>
        <v>10136602.493863501</v>
      </c>
      <c r="I97" s="85">
        <f>'Allocate Plant'!J19</f>
        <v>17388257.419912111</v>
      </c>
      <c r="J97" s="85">
        <f>'Allocate Plant'!K19</f>
        <v>45619181.698988773</v>
      </c>
      <c r="K97" s="85">
        <f>'Allocate Plant'!L19</f>
        <v>3641948.2725927662</v>
      </c>
      <c r="L97" s="85">
        <f>'Allocate Plant'!M19</f>
        <v>13060023.25426195</v>
      </c>
      <c r="M97" s="85">
        <f>'Allocate Plant'!N19</f>
        <v>0</v>
      </c>
      <c r="N97" s="85">
        <f>'Allocate Plant'!O19</f>
        <v>0</v>
      </c>
      <c r="O97" s="85">
        <f>'Allocate Plant'!P19</f>
        <v>118851.45877925113</v>
      </c>
      <c r="P97" s="85">
        <f>'Allocate Plant'!Q19</f>
        <v>0</v>
      </c>
      <c r="Q97" s="85">
        <f>'Allocate Plant'!R19</f>
        <v>0</v>
      </c>
      <c r="R97" s="85">
        <f>'Allocate Plant'!S19</f>
        <v>0</v>
      </c>
      <c r="S97" s="85">
        <f>'Allocate Plant'!T19</f>
        <v>0</v>
      </c>
      <c r="T97" s="85">
        <f>'Allocate Plant'!U19</f>
        <v>0</v>
      </c>
      <c r="U97" s="85">
        <f>'Allocate Plant'!V19</f>
        <v>0</v>
      </c>
      <c r="V97" s="85">
        <f>'Allocate Plant'!W19</f>
        <v>0</v>
      </c>
      <c r="W97" s="85">
        <f>'Allocate Plant'!X19</f>
        <v>0</v>
      </c>
    </row>
    <row r="98" spans="1:23" x14ac:dyDescent="0.25">
      <c r="A98" s="8">
        <f>+A97+1</f>
        <v>68</v>
      </c>
      <c r="C98" s="3" t="s">
        <v>332</v>
      </c>
      <c r="D98" s="77">
        <f>SUM(E98:W98)</f>
        <v>1.0000000000000004</v>
      </c>
      <c r="E98" s="25">
        <f>E97/$D97</f>
        <v>0.26577517760133734</v>
      </c>
      <c r="F98" s="25">
        <f t="shared" ref="F98" si="387">F97/$D97</f>
        <v>0.11568379661563097</v>
      </c>
      <c r="G98" s="25">
        <f t="shared" ref="G98" si="388">G97/$D97</f>
        <v>0.16259773737658537</v>
      </c>
      <c r="H98" s="25">
        <f t="shared" ref="H98" si="389">H97/$D97</f>
        <v>5.1372454068067293E-2</v>
      </c>
      <c r="I98" s="25">
        <f t="shared" ref="I98" si="390">I97/$D97</f>
        <v>8.8123950423126263E-2</v>
      </c>
      <c r="J98" s="25">
        <f t="shared" ref="J98" si="391">J97/$D97</f>
        <v>0.23119869974903992</v>
      </c>
      <c r="K98" s="25">
        <f t="shared" ref="K98" si="392">K97/$D97</f>
        <v>1.8457448683157202E-2</v>
      </c>
      <c r="L98" s="25">
        <f t="shared" ref="L98" si="393">L97/$D97</f>
        <v>6.6188394500388839E-2</v>
      </c>
      <c r="M98" s="25">
        <f t="shared" ref="M98" si="394">M97/$D97</f>
        <v>0</v>
      </c>
      <c r="N98" s="25">
        <f t="shared" ref="N98" si="395">N97/$D97</f>
        <v>0</v>
      </c>
      <c r="O98" s="25">
        <f t="shared" ref="O98" si="396">O97/$D97</f>
        <v>6.0234098266713498E-4</v>
      </c>
      <c r="P98" s="25">
        <f t="shared" ref="P98" si="397">P97/$D97</f>
        <v>0</v>
      </c>
      <c r="Q98" s="25">
        <f t="shared" ref="Q98" si="398">Q97/$D97</f>
        <v>0</v>
      </c>
      <c r="R98" s="25">
        <f t="shared" ref="R98" si="399">R97/$D97</f>
        <v>0</v>
      </c>
      <c r="S98" s="25">
        <f t="shared" ref="S98" si="400">S97/$D97</f>
        <v>0</v>
      </c>
      <c r="T98" s="25">
        <f t="shared" ref="T98" si="401">T97/$D97</f>
        <v>0</v>
      </c>
      <c r="U98" s="25">
        <f t="shared" ref="U98" si="402">U97/$D97</f>
        <v>0</v>
      </c>
      <c r="V98" s="25">
        <f t="shared" ref="V98" si="403">V97/$D97</f>
        <v>0</v>
      </c>
      <c r="W98" s="25">
        <f t="shared" ref="W98" si="404">W97/$D97</f>
        <v>0</v>
      </c>
    </row>
    <row r="99" spans="1:23" x14ac:dyDescent="0.25">
      <c r="A99" s="8"/>
    </row>
    <row r="100" spans="1:23" x14ac:dyDescent="0.25">
      <c r="A100" s="8">
        <f>+A98+1</f>
        <v>69</v>
      </c>
      <c r="B100" s="3" t="str">
        <f>'Table of Allocators'!B32</f>
        <v>PROD PLANT</v>
      </c>
      <c r="C100" s="3" t="str">
        <f>'Table of Allocators'!C32</f>
        <v>Production Plant</v>
      </c>
      <c r="D100" s="63">
        <f>SUM(E100:W100)</f>
        <v>1424488776.3700001</v>
      </c>
      <c r="E100" s="85">
        <f>'Allocate Plant'!F47</f>
        <v>378593757.53084826</v>
      </c>
      <c r="F100" s="85">
        <f>'Allocate Plant'!G47</f>
        <v>164790269.88683602</v>
      </c>
      <c r="G100" s="85">
        <f>'Allocate Plant'!H47</f>
        <v>231618651.95610261</v>
      </c>
      <c r="H100" s="85">
        <f>'Allocate Plant'!I47</f>
        <v>73179484.234545186</v>
      </c>
      <c r="I100" s="85">
        <f>'Allocate Plant'!J47</f>
        <v>125531578.30712964</v>
      </c>
      <c r="J100" s="85">
        <f>'Allocate Plant'!K47</f>
        <v>329339952.90384477</v>
      </c>
      <c r="K100" s="85">
        <f>'Allocate Plant'!L47</f>
        <v>26292428.489582662</v>
      </c>
      <c r="L100" s="85">
        <f>'Allocate Plant'!M47</f>
        <v>94284625.091753706</v>
      </c>
      <c r="M100" s="85">
        <f>'Allocate Plant'!N47</f>
        <v>0</v>
      </c>
      <c r="N100" s="85">
        <f>'Allocate Plant'!O47</f>
        <v>0</v>
      </c>
      <c r="O100" s="85">
        <f>'Allocate Plant'!P47</f>
        <v>858027.96935701009</v>
      </c>
      <c r="P100" s="85">
        <f>'Allocate Plant'!Q47</f>
        <v>0</v>
      </c>
      <c r="Q100" s="85">
        <f>'Allocate Plant'!R47</f>
        <v>0</v>
      </c>
      <c r="R100" s="85">
        <f>'Allocate Plant'!S47</f>
        <v>0</v>
      </c>
      <c r="S100" s="85">
        <f>'Allocate Plant'!T47</f>
        <v>0</v>
      </c>
      <c r="T100" s="85">
        <f>'Allocate Plant'!U47</f>
        <v>0</v>
      </c>
      <c r="U100" s="85">
        <f>'Allocate Plant'!V47</f>
        <v>0</v>
      </c>
      <c r="V100" s="85">
        <f>'Allocate Plant'!W47</f>
        <v>0</v>
      </c>
      <c r="W100" s="85">
        <f>'Allocate Plant'!X47</f>
        <v>0</v>
      </c>
    </row>
    <row r="101" spans="1:23" x14ac:dyDescent="0.25">
      <c r="A101" s="8">
        <f>+A100+1</f>
        <v>70</v>
      </c>
      <c r="C101" s="3" t="s">
        <v>332</v>
      </c>
      <c r="D101" s="77">
        <f>SUM(E101:W101)</f>
        <v>0.99999999999999978</v>
      </c>
      <c r="E101" s="25">
        <f>E100/$D100</f>
        <v>0.26577517760133718</v>
      </c>
      <c r="F101" s="25">
        <f t="shared" ref="F101" si="405">F100/$D100</f>
        <v>0.1156837966156309</v>
      </c>
      <c r="G101" s="25">
        <f t="shared" ref="G101" si="406">G100/$D100</f>
        <v>0.16259773737658528</v>
      </c>
      <c r="H101" s="25">
        <f t="shared" ref="H101" si="407">H100/$D100</f>
        <v>5.1372454068067272E-2</v>
      </c>
      <c r="I101" s="25">
        <f t="shared" ref="I101" si="408">I100/$D100</f>
        <v>8.8123950423126235E-2</v>
      </c>
      <c r="J101" s="25">
        <f t="shared" ref="J101" si="409">J100/$D100</f>
        <v>0.23119869974903981</v>
      </c>
      <c r="K101" s="25">
        <f t="shared" ref="K101" si="410">K100/$D100</f>
        <v>1.8457448683157195E-2</v>
      </c>
      <c r="L101" s="25">
        <f t="shared" ref="L101" si="411">L100/$D100</f>
        <v>6.6188394500388811E-2</v>
      </c>
      <c r="M101" s="25">
        <f t="shared" ref="M101" si="412">M100/$D100</f>
        <v>0</v>
      </c>
      <c r="N101" s="25">
        <f t="shared" ref="N101" si="413">N100/$D100</f>
        <v>0</v>
      </c>
      <c r="O101" s="25">
        <f t="shared" ref="O101" si="414">O100/$D100</f>
        <v>6.0234098266713466E-4</v>
      </c>
      <c r="P101" s="25">
        <f t="shared" ref="P101" si="415">P100/$D100</f>
        <v>0</v>
      </c>
      <c r="Q101" s="25">
        <f t="shared" ref="Q101" si="416">Q100/$D100</f>
        <v>0</v>
      </c>
      <c r="R101" s="25">
        <f t="shared" ref="R101" si="417">R100/$D100</f>
        <v>0</v>
      </c>
      <c r="S101" s="25">
        <f t="shared" ref="S101" si="418">S100/$D100</f>
        <v>0</v>
      </c>
      <c r="T101" s="25">
        <f t="shared" ref="T101" si="419">T100/$D100</f>
        <v>0</v>
      </c>
      <c r="U101" s="25">
        <f t="shared" ref="U101" si="420">U100/$D100</f>
        <v>0</v>
      </c>
      <c r="V101" s="25">
        <f t="shared" ref="V101" si="421">V100/$D100</f>
        <v>0</v>
      </c>
      <c r="W101" s="25">
        <f t="shared" ref="W101" si="422">W100/$D100</f>
        <v>0</v>
      </c>
    </row>
    <row r="102" spans="1:23" x14ac:dyDescent="0.25">
      <c r="A102" s="8"/>
    </row>
    <row r="103" spans="1:23" x14ac:dyDescent="0.25">
      <c r="A103" s="8">
        <f>+A101+1</f>
        <v>71</v>
      </c>
      <c r="B103" s="3" t="str">
        <f>'Table of Allocators'!B33</f>
        <v>TRANS PLANT</v>
      </c>
      <c r="C103" s="3" t="str">
        <f>'Table of Allocators'!C33</f>
        <v>Transmission Plant</v>
      </c>
      <c r="D103" s="63">
        <f>SUM(E103:W103)</f>
        <v>242251655.7542049</v>
      </c>
      <c r="E103" s="85">
        <f>'Allocate Plant'!F61</f>
        <v>64384476.832291827</v>
      </c>
      <c r="F103" s="85">
        <f>'Allocate Plant'!G61</f>
        <v>28024591.274069279</v>
      </c>
      <c r="G103" s="85">
        <f>'Allocate Plant'!H61</f>
        <v>39389571.101365164</v>
      </c>
      <c r="H103" s="85">
        <f>'Allocate Plant'!I61</f>
        <v>12445062.05814614</v>
      </c>
      <c r="I103" s="85">
        <f>'Allocate Plant'!J61</f>
        <v>21348172.901603799</v>
      </c>
      <c r="J103" s="85">
        <f>'Allocate Plant'!K61</f>
        <v>56008267.822424181</v>
      </c>
      <c r="K103" s="85">
        <f>'Allocate Plant'!L61</f>
        <v>4471347.5044931006</v>
      </c>
      <c r="L103" s="85">
        <f>'Allocate Plant'!M61</f>
        <v>16034248.159431705</v>
      </c>
      <c r="M103" s="85">
        <f>'Allocate Plant'!N61</f>
        <v>0</v>
      </c>
      <c r="N103" s="85">
        <f>'Allocate Plant'!O61</f>
        <v>0</v>
      </c>
      <c r="O103" s="85">
        <f>'Allocate Plant'!P61</f>
        <v>145918.10037972825</v>
      </c>
      <c r="P103" s="85">
        <f>'Allocate Plant'!Q61</f>
        <v>0</v>
      </c>
      <c r="Q103" s="85">
        <f>'Allocate Plant'!R61</f>
        <v>0</v>
      </c>
      <c r="R103" s="85">
        <f>'Allocate Plant'!S61</f>
        <v>0</v>
      </c>
      <c r="S103" s="85">
        <f>'Allocate Plant'!T61</f>
        <v>0</v>
      </c>
      <c r="T103" s="85">
        <f>'Allocate Plant'!U61</f>
        <v>0</v>
      </c>
      <c r="U103" s="85">
        <f>'Allocate Plant'!V61</f>
        <v>0</v>
      </c>
      <c r="V103" s="85">
        <f>'Allocate Plant'!W61</f>
        <v>0</v>
      </c>
      <c r="W103" s="85">
        <f>'Allocate Plant'!X61</f>
        <v>0</v>
      </c>
    </row>
    <row r="104" spans="1:23" x14ac:dyDescent="0.25">
      <c r="A104" s="8">
        <f>+A103+1</f>
        <v>72</v>
      </c>
      <c r="C104" s="3" t="s">
        <v>332</v>
      </c>
      <c r="D104" s="77">
        <f>SUM(E104:W104)</f>
        <v>1.0000000000000002</v>
      </c>
      <c r="E104" s="25">
        <f>E103/$D103</f>
        <v>0.26577517760133729</v>
      </c>
      <c r="F104" s="25">
        <f t="shared" ref="F104" si="423">F103/$D103</f>
        <v>0.11568379661563094</v>
      </c>
      <c r="G104" s="25">
        <f t="shared" ref="G104" si="424">G103/$D103</f>
        <v>0.16259773737658534</v>
      </c>
      <c r="H104" s="25">
        <f t="shared" ref="H104" si="425">H103/$D103</f>
        <v>5.1372454068067286E-2</v>
      </c>
      <c r="I104" s="25">
        <f t="shared" ref="I104" si="426">I103/$D103</f>
        <v>8.8123950423126249E-2</v>
      </c>
      <c r="J104" s="25">
        <f t="shared" ref="J104" si="427">J103/$D103</f>
        <v>0.23119869974903987</v>
      </c>
      <c r="K104" s="25">
        <f t="shared" ref="K104" si="428">K103/$D103</f>
        <v>1.8457448683157199E-2</v>
      </c>
      <c r="L104" s="25">
        <f t="shared" ref="L104" si="429">L103/$D103</f>
        <v>6.6188394500388839E-2</v>
      </c>
      <c r="M104" s="25">
        <f t="shared" ref="M104" si="430">M103/$D103</f>
        <v>0</v>
      </c>
      <c r="N104" s="25">
        <f t="shared" ref="N104" si="431">N103/$D103</f>
        <v>0</v>
      </c>
      <c r="O104" s="25">
        <f t="shared" ref="O104" si="432">O103/$D103</f>
        <v>6.0234098266713487E-4</v>
      </c>
      <c r="P104" s="25">
        <f t="shared" ref="P104" si="433">P103/$D103</f>
        <v>0</v>
      </c>
      <c r="Q104" s="25">
        <f t="shared" ref="Q104" si="434">Q103/$D103</f>
        <v>0</v>
      </c>
      <c r="R104" s="25">
        <f t="shared" ref="R104" si="435">R103/$D103</f>
        <v>0</v>
      </c>
      <c r="S104" s="25">
        <f t="shared" ref="S104" si="436">S103/$D103</f>
        <v>0</v>
      </c>
      <c r="T104" s="25">
        <f t="shared" ref="T104" si="437">T103/$D103</f>
        <v>0</v>
      </c>
      <c r="U104" s="25">
        <f t="shared" ref="U104" si="438">U103/$D103</f>
        <v>0</v>
      </c>
      <c r="V104" s="25">
        <f t="shared" ref="V104" si="439">V103/$D103</f>
        <v>0</v>
      </c>
      <c r="W104" s="25">
        <f t="shared" ref="W104" si="440">W103/$D103</f>
        <v>0</v>
      </c>
    </row>
    <row r="105" spans="1:23" x14ac:dyDescent="0.25">
      <c r="A105" s="8"/>
    </row>
    <row r="106" spans="1:23" x14ac:dyDescent="0.25">
      <c r="A106" s="8">
        <f>+A104+1</f>
        <v>73</v>
      </c>
      <c r="B106" s="3" t="str">
        <f>'Table of Allocators'!B34</f>
        <v>DIST PLANT</v>
      </c>
      <c r="C106" s="3" t="str">
        <f>'Table of Allocators'!C34</f>
        <v>Distribution Plant</v>
      </c>
      <c r="D106" s="63">
        <f>SUM(E106:W106)</f>
        <v>609096159.0200001</v>
      </c>
      <c r="E106" s="85">
        <f>'Allocate Plant'!F245</f>
        <v>183223831.04180661</v>
      </c>
      <c r="F106" s="85">
        <f>'Allocate Plant'!G245</f>
        <v>107272463.3484247</v>
      </c>
      <c r="G106" s="85">
        <f>'Allocate Plant'!H245</f>
        <v>86784072.559955522</v>
      </c>
      <c r="H106" s="85">
        <f>'Allocate Plant'!I245</f>
        <v>23035053.728286181</v>
      </c>
      <c r="I106" s="85">
        <f>'Allocate Plant'!J245</f>
        <v>45642310.352503628</v>
      </c>
      <c r="J106" s="85">
        <f>'Allocate Plant'!K245</f>
        <v>117452181.55340561</v>
      </c>
      <c r="K106" s="85">
        <f>'Allocate Plant'!L245</f>
        <v>8808814.9958356377</v>
      </c>
      <c r="L106" s="85">
        <f>'Allocate Plant'!M245</f>
        <v>29408986.451606974</v>
      </c>
      <c r="M106" s="85">
        <f>'Allocate Plant'!N245</f>
        <v>9429.5600288892838</v>
      </c>
      <c r="N106" s="85">
        <f>'Allocate Plant'!O245</f>
        <v>46010.74798826292</v>
      </c>
      <c r="O106" s="85">
        <f>'Allocate Plant'!P245</f>
        <v>7413004.6801580293</v>
      </c>
      <c r="P106" s="85">
        <f>'Allocate Plant'!Q245</f>
        <v>0</v>
      </c>
      <c r="Q106" s="85">
        <f>'Allocate Plant'!R245</f>
        <v>0</v>
      </c>
      <c r="R106" s="85">
        <f>'Allocate Plant'!S245</f>
        <v>0</v>
      </c>
      <c r="S106" s="85">
        <f>'Allocate Plant'!T245</f>
        <v>0</v>
      </c>
      <c r="T106" s="85">
        <f>'Allocate Plant'!U245</f>
        <v>0</v>
      </c>
      <c r="U106" s="85">
        <f>'Allocate Plant'!V245</f>
        <v>0</v>
      </c>
      <c r="V106" s="85">
        <f>'Allocate Plant'!W245</f>
        <v>0</v>
      </c>
      <c r="W106" s="85">
        <f>'Allocate Plant'!X245</f>
        <v>0</v>
      </c>
    </row>
    <row r="107" spans="1:23" x14ac:dyDescent="0.25">
      <c r="A107" s="8">
        <f>+A106+1</f>
        <v>74</v>
      </c>
      <c r="C107" s="3" t="s">
        <v>332</v>
      </c>
      <c r="D107" s="77">
        <f>SUM(E107:W107)</f>
        <v>1</v>
      </c>
      <c r="E107" s="25">
        <f>E106/$D106</f>
        <v>0.30081265220355841</v>
      </c>
      <c r="F107" s="25">
        <f t="shared" ref="F107" si="441">F106/$D106</f>
        <v>0.17611745166973272</v>
      </c>
      <c r="G107" s="25">
        <f t="shared" ref="G107" si="442">G106/$D106</f>
        <v>0.14248008508145249</v>
      </c>
      <c r="H107" s="25">
        <f t="shared" ref="H107" si="443">H106/$D106</f>
        <v>3.781841895924648E-2</v>
      </c>
      <c r="I107" s="25">
        <f t="shared" ref="I107" si="444">I106/$D106</f>
        <v>7.4934490517785265E-2</v>
      </c>
      <c r="J107" s="25">
        <f t="shared" ref="J107" si="445">J106/$D106</f>
        <v>0.192830277804377</v>
      </c>
      <c r="K107" s="25">
        <f t="shared" ref="K107" si="446">K106/$D106</f>
        <v>1.4462108922191371E-2</v>
      </c>
      <c r="L107" s="25">
        <f t="shared" ref="L107" si="447">L106/$D106</f>
        <v>4.8282994427225258E-2</v>
      </c>
      <c r="M107" s="25">
        <f t="shared" ref="M107" si="448">M106/$D106</f>
        <v>1.5481233774418954E-5</v>
      </c>
      <c r="N107" s="25">
        <f t="shared" ref="N107" si="449">N106/$D106</f>
        <v>7.5539382914992448E-5</v>
      </c>
      <c r="O107" s="25">
        <f t="shared" ref="O107" si="450">O106/$D106</f>
        <v>1.2170499797741489E-2</v>
      </c>
      <c r="P107" s="25">
        <f t="shared" ref="P107" si="451">P106/$D106</f>
        <v>0</v>
      </c>
      <c r="Q107" s="25">
        <f t="shared" ref="Q107" si="452">Q106/$D106</f>
        <v>0</v>
      </c>
      <c r="R107" s="25">
        <f t="shared" ref="R107" si="453">R106/$D106</f>
        <v>0</v>
      </c>
      <c r="S107" s="25">
        <f t="shared" ref="S107" si="454">S106/$D106</f>
        <v>0</v>
      </c>
      <c r="T107" s="25">
        <f t="shared" ref="T107" si="455">T106/$D106</f>
        <v>0</v>
      </c>
      <c r="U107" s="25">
        <f t="shared" ref="U107" si="456">U106/$D106</f>
        <v>0</v>
      </c>
      <c r="V107" s="25">
        <f t="shared" ref="V107" si="457">V106/$D106</f>
        <v>0</v>
      </c>
      <c r="W107" s="25">
        <f t="shared" ref="W107" si="458">W106/$D106</f>
        <v>0</v>
      </c>
    </row>
    <row r="108" spans="1:23" x14ac:dyDescent="0.25">
      <c r="A108" s="8"/>
    </row>
    <row r="109" spans="1:23" x14ac:dyDescent="0.25">
      <c r="A109" s="8">
        <f>+A107+1</f>
        <v>75</v>
      </c>
      <c r="B109" s="3" t="str">
        <f>'Table of Allocators'!B35</f>
        <v>PTD PLANT</v>
      </c>
      <c r="C109" s="3" t="str">
        <f>'Table of Allocators'!C35</f>
        <v>Production, Transmission &amp; Distribution Plant</v>
      </c>
      <c r="D109" s="63">
        <f>SUM(E109:W109)</f>
        <v>2275836591.1442051</v>
      </c>
      <c r="E109" s="63">
        <f>E100+E103+E106</f>
        <v>626202065.40494668</v>
      </c>
      <c r="F109" s="63">
        <f t="shared" ref="F109:W109" si="459">F100+F103+F106</f>
        <v>300087324.50933003</v>
      </c>
      <c r="G109" s="63">
        <f t="shared" si="459"/>
        <v>357792295.6174233</v>
      </c>
      <c r="H109" s="63">
        <f t="shared" si="459"/>
        <v>108659600.0209775</v>
      </c>
      <c r="I109" s="63">
        <f t="shared" si="459"/>
        <v>192522061.56123707</v>
      </c>
      <c r="J109" s="63">
        <f t="shared" si="459"/>
        <v>502800402.27967453</v>
      </c>
      <c r="K109" s="63">
        <f t="shared" si="459"/>
        <v>39572590.9899114</v>
      </c>
      <c r="L109" s="63">
        <f t="shared" si="459"/>
        <v>139727859.70279241</v>
      </c>
      <c r="M109" s="63">
        <f t="shared" si="459"/>
        <v>9429.5600288892838</v>
      </c>
      <c r="N109" s="63">
        <f t="shared" si="459"/>
        <v>46010.74798826292</v>
      </c>
      <c r="O109" s="63">
        <f t="shared" si="459"/>
        <v>8416950.749894768</v>
      </c>
      <c r="P109" s="63">
        <f t="shared" si="459"/>
        <v>0</v>
      </c>
      <c r="Q109" s="63">
        <f t="shared" si="459"/>
        <v>0</v>
      </c>
      <c r="R109" s="63">
        <f t="shared" si="459"/>
        <v>0</v>
      </c>
      <c r="S109" s="63">
        <f t="shared" si="459"/>
        <v>0</v>
      </c>
      <c r="T109" s="63">
        <f t="shared" si="459"/>
        <v>0</v>
      </c>
      <c r="U109" s="63">
        <f t="shared" si="459"/>
        <v>0</v>
      </c>
      <c r="V109" s="63">
        <f t="shared" si="459"/>
        <v>0</v>
      </c>
      <c r="W109" s="63">
        <f t="shared" si="459"/>
        <v>0</v>
      </c>
    </row>
    <row r="110" spans="1:23" x14ac:dyDescent="0.25">
      <c r="A110" s="8">
        <f>+A109+1</f>
        <v>76</v>
      </c>
      <c r="C110" s="3" t="s">
        <v>332</v>
      </c>
      <c r="D110" s="77">
        <f>SUM(E110:W110)</f>
        <v>0.99999999999999989</v>
      </c>
      <c r="E110" s="25">
        <f>E109/$D109</f>
        <v>0.27515247265187692</v>
      </c>
      <c r="F110" s="25">
        <f t="shared" ref="F110" si="460">F109/$D109</f>
        <v>0.1318580278026277</v>
      </c>
      <c r="G110" s="25">
        <f t="shared" ref="G110" si="461">G109/$D109</f>
        <v>0.15721352623016699</v>
      </c>
      <c r="H110" s="25">
        <f t="shared" ref="H110" si="462">H109/$D109</f>
        <v>4.7744904200853686E-2</v>
      </c>
      <c r="I110" s="25">
        <f t="shared" ref="I110" si="463">I109/$D109</f>
        <v>8.4593974062278435E-2</v>
      </c>
      <c r="J110" s="25">
        <f t="shared" ref="J110" si="464">J109/$D109</f>
        <v>0.22092992275288331</v>
      </c>
      <c r="K110" s="25">
        <f t="shared" ref="K110" si="465">K109/$D109</f>
        <v>1.7388151303963255E-2</v>
      </c>
      <c r="L110" s="25">
        <f t="shared" ref="L110" si="466">L109/$D109</f>
        <v>6.1396262036784673E-2</v>
      </c>
      <c r="M110" s="25">
        <f t="shared" ref="M110" si="467">M109/$D109</f>
        <v>4.143337911685678E-6</v>
      </c>
      <c r="N110" s="25">
        <f t="shared" ref="N110" si="468">N109/$D109</f>
        <v>2.0217070139086938E-5</v>
      </c>
      <c r="O110" s="25">
        <f t="shared" ref="O110" si="469">O109/$D109</f>
        <v>3.6983985505141394E-3</v>
      </c>
      <c r="P110" s="25">
        <f t="shared" ref="P110" si="470">P109/$D109</f>
        <v>0</v>
      </c>
      <c r="Q110" s="25">
        <f t="shared" ref="Q110" si="471">Q109/$D109</f>
        <v>0</v>
      </c>
      <c r="R110" s="25">
        <f t="shared" ref="R110" si="472">R109/$D109</f>
        <v>0</v>
      </c>
      <c r="S110" s="25">
        <f t="shared" ref="S110" si="473">S109/$D109</f>
        <v>0</v>
      </c>
      <c r="T110" s="25">
        <f t="shared" ref="T110" si="474">T109/$D109</f>
        <v>0</v>
      </c>
      <c r="U110" s="25">
        <f t="shared" ref="U110" si="475">U109/$D109</f>
        <v>0</v>
      </c>
      <c r="V110" s="25">
        <f t="shared" ref="V110" si="476">V109/$D109</f>
        <v>0</v>
      </c>
      <c r="W110" s="25">
        <f t="shared" ref="W110" si="477">W109/$D109</f>
        <v>0</v>
      </c>
    </row>
    <row r="111" spans="1:23" x14ac:dyDescent="0.25">
      <c r="A111" s="8"/>
    </row>
    <row r="112" spans="1:23" x14ac:dyDescent="0.25">
      <c r="A112" s="8">
        <f>+A110+1</f>
        <v>77</v>
      </c>
      <c r="B112" s="3" t="str">
        <f>'Table of Allocators'!B36</f>
        <v>GEN PLANT</v>
      </c>
      <c r="C112" s="3" t="str">
        <f>'Table of Allocators'!C36</f>
        <v>General Plant</v>
      </c>
      <c r="D112" s="63">
        <f>SUM(E112:W112)</f>
        <v>540048865.14083254</v>
      </c>
      <c r="E112" s="85">
        <f>'Allocate Plant'!F259</f>
        <v>148595780.59634015</v>
      </c>
      <c r="F112" s="85">
        <f>'Allocate Plant'!G259</f>
        <v>71209778.274517447</v>
      </c>
      <c r="G112" s="85">
        <f>'Allocate Plant'!H259</f>
        <v>84902986.425390229</v>
      </c>
      <c r="H112" s="85">
        <f>'Allocate Plant'!I259</f>
        <v>25784581.329928808</v>
      </c>
      <c r="I112" s="85">
        <f>'Allocate Plant'!J259</f>
        <v>45684879.690086506</v>
      </c>
      <c r="J112" s="85">
        <f>'Allocate Plant'!K259</f>
        <v>119312954.05834647</v>
      </c>
      <c r="K112" s="85">
        <f>'Allocate Plant'!L259</f>
        <v>9390451.3786024451</v>
      </c>
      <c r="L112" s="85">
        <f>'Allocate Plant'!M259</f>
        <v>33156981.636854753</v>
      </c>
      <c r="M112" s="85">
        <f>'Allocate Plant'!N259</f>
        <v>2237.604937100838</v>
      </c>
      <c r="N112" s="85">
        <f>'Allocate Plant'!O259</f>
        <v>10918.205785086517</v>
      </c>
      <c r="O112" s="85">
        <f>'Allocate Plant'!P259</f>
        <v>1997315.9400436617</v>
      </c>
      <c r="P112" s="85">
        <f>'Allocate Plant'!Q259</f>
        <v>0</v>
      </c>
      <c r="Q112" s="85">
        <f>'Allocate Plant'!R259</f>
        <v>0</v>
      </c>
      <c r="R112" s="85">
        <f>'Allocate Plant'!S259</f>
        <v>0</v>
      </c>
      <c r="S112" s="85">
        <f>'Allocate Plant'!T259</f>
        <v>0</v>
      </c>
      <c r="T112" s="85">
        <f>'Allocate Plant'!U259</f>
        <v>0</v>
      </c>
      <c r="U112" s="85">
        <f>'Allocate Plant'!V259</f>
        <v>0</v>
      </c>
      <c r="V112" s="85">
        <f>'Allocate Plant'!W259</f>
        <v>0</v>
      </c>
      <c r="W112" s="85">
        <f>'Allocate Plant'!X259</f>
        <v>0</v>
      </c>
    </row>
    <row r="113" spans="1:23" x14ac:dyDescent="0.25">
      <c r="A113" s="8">
        <f>+A112+1</f>
        <v>78</v>
      </c>
      <c r="C113" s="3" t="s">
        <v>332</v>
      </c>
      <c r="D113" s="77">
        <f>SUM(E113:W113)</f>
        <v>1.0000000000000002</v>
      </c>
      <c r="E113" s="25">
        <f>E112/$D112</f>
        <v>0.27515247265187703</v>
      </c>
      <c r="F113" s="25">
        <f t="shared" ref="F113" si="478">F112/$D112</f>
        <v>0.13185802780262773</v>
      </c>
      <c r="G113" s="25">
        <f t="shared" ref="G113" si="479">G112/$D112</f>
        <v>0.15721352623016704</v>
      </c>
      <c r="H113" s="25">
        <f t="shared" ref="H113" si="480">H112/$D112</f>
        <v>4.7744904200853699E-2</v>
      </c>
      <c r="I113" s="25">
        <f t="shared" ref="I113" si="481">I112/$D112</f>
        <v>8.4593974062278463E-2</v>
      </c>
      <c r="J113" s="25">
        <f t="shared" ref="J113" si="482">J112/$D112</f>
        <v>0.22092992275288337</v>
      </c>
      <c r="K113" s="25">
        <f t="shared" ref="K113" si="483">K112/$D112</f>
        <v>1.7388151303963258E-2</v>
      </c>
      <c r="L113" s="25">
        <f t="shared" ref="L113" si="484">L112/$D112</f>
        <v>6.1396262036784693E-2</v>
      </c>
      <c r="M113" s="25">
        <f t="shared" ref="M113" si="485">M112/$D112</f>
        <v>4.1433379116856789E-6</v>
      </c>
      <c r="N113" s="25">
        <f t="shared" ref="N113" si="486">N112/$D112</f>
        <v>2.0217070139086941E-5</v>
      </c>
      <c r="O113" s="25">
        <f t="shared" ref="O113" si="487">O112/$D112</f>
        <v>3.6983985505141407E-3</v>
      </c>
      <c r="P113" s="25">
        <f t="shared" ref="P113" si="488">P112/$D112</f>
        <v>0</v>
      </c>
      <c r="Q113" s="25">
        <f t="shared" ref="Q113" si="489">Q112/$D112</f>
        <v>0</v>
      </c>
      <c r="R113" s="25">
        <f t="shared" ref="R113" si="490">R112/$D112</f>
        <v>0</v>
      </c>
      <c r="S113" s="25">
        <f t="shared" ref="S113" si="491">S112/$D112</f>
        <v>0</v>
      </c>
      <c r="T113" s="25">
        <f t="shared" ref="T113" si="492">T112/$D112</f>
        <v>0</v>
      </c>
      <c r="U113" s="25">
        <f t="shared" ref="U113" si="493">U112/$D112</f>
        <v>0</v>
      </c>
      <c r="V113" s="25">
        <f t="shared" ref="V113" si="494">V112/$D112</f>
        <v>0</v>
      </c>
      <c r="W113" s="25">
        <f t="shared" ref="W113" si="495">W112/$D112</f>
        <v>0</v>
      </c>
    </row>
    <row r="114" spans="1:23" x14ac:dyDescent="0.25">
      <c r="A114" s="8"/>
    </row>
    <row r="115" spans="1:23" x14ac:dyDescent="0.25">
      <c r="A115" s="8">
        <f>+A113+1</f>
        <v>79</v>
      </c>
      <c r="B115" s="3" t="str">
        <f>'Table of Allocators'!B37</f>
        <v>TOT PLANT</v>
      </c>
      <c r="C115" s="3" t="str">
        <f>'Table of Allocators'!C37</f>
        <v>Total Utility Plant</v>
      </c>
      <c r="D115" s="63">
        <f>SUM(E115:W115)</f>
        <v>3013201365.710598</v>
      </c>
      <c r="E115" s="63">
        <f>E97+E100+E103+E106+E112</f>
        <v>827239516.8724345</v>
      </c>
      <c r="F115" s="63">
        <f t="shared" ref="F115:W115" si="496">F97+F100+F103+F106+F112</f>
        <v>394123356.3188622</v>
      </c>
      <c r="G115" s="63">
        <f t="shared" si="496"/>
        <v>474778402.46381283</v>
      </c>
      <c r="H115" s="63">
        <f t="shared" si="496"/>
        <v>144580783.84476981</v>
      </c>
      <c r="I115" s="63">
        <f t="shared" si="496"/>
        <v>255595198.67123568</v>
      </c>
      <c r="J115" s="63">
        <f t="shared" si="496"/>
        <v>667732538.03700984</v>
      </c>
      <c r="K115" s="63">
        <f t="shared" si="496"/>
        <v>52604990.641106613</v>
      </c>
      <c r="L115" s="63">
        <f t="shared" si="496"/>
        <v>185944864.59390908</v>
      </c>
      <c r="M115" s="63">
        <f t="shared" si="496"/>
        <v>11667.164965990121</v>
      </c>
      <c r="N115" s="63">
        <f t="shared" si="496"/>
        <v>56928.953773349436</v>
      </c>
      <c r="O115" s="63">
        <f t="shared" si="496"/>
        <v>10533118.148717681</v>
      </c>
      <c r="P115" s="63">
        <f t="shared" si="496"/>
        <v>0</v>
      </c>
      <c r="Q115" s="63">
        <f t="shared" si="496"/>
        <v>0</v>
      </c>
      <c r="R115" s="63">
        <f t="shared" si="496"/>
        <v>0</v>
      </c>
      <c r="S115" s="63">
        <f t="shared" si="496"/>
        <v>0</v>
      </c>
      <c r="T115" s="63">
        <f t="shared" si="496"/>
        <v>0</v>
      </c>
      <c r="U115" s="63">
        <f t="shared" si="496"/>
        <v>0</v>
      </c>
      <c r="V115" s="63">
        <f t="shared" si="496"/>
        <v>0</v>
      </c>
      <c r="W115" s="63">
        <f t="shared" si="496"/>
        <v>0</v>
      </c>
    </row>
    <row r="116" spans="1:23" x14ac:dyDescent="0.25">
      <c r="A116" s="8">
        <f>+A115+1</f>
        <v>80</v>
      </c>
      <c r="C116" s="3" t="s">
        <v>332</v>
      </c>
      <c r="D116" s="77">
        <f>SUM(E116:W116)</f>
        <v>0.99999999999999978</v>
      </c>
      <c r="E116" s="25">
        <f>E115/$D115</f>
        <v>0.27453841163295373</v>
      </c>
      <c r="F116" s="25">
        <f t="shared" ref="F116" si="497">F115/$D115</f>
        <v>0.13079887750081276</v>
      </c>
      <c r="G116" s="25">
        <f t="shared" ref="G116" si="498">G115/$D115</f>
        <v>0.15756610489649325</v>
      </c>
      <c r="H116" s="25">
        <f t="shared" ref="H116" si="499">H115/$D115</f>
        <v>4.7982449991580162E-2</v>
      </c>
      <c r="I116" s="25">
        <f t="shared" ref="I116" si="500">I115/$D115</f>
        <v>8.4825130367933155E-2</v>
      </c>
      <c r="J116" s="25">
        <f t="shared" ref="J116" si="501">J115/$D115</f>
        <v>0.2216023614072469</v>
      </c>
      <c r="K116" s="25">
        <f t="shared" ref="K116" si="502">K115/$D115</f>
        <v>1.7458172971689487E-2</v>
      </c>
      <c r="L116" s="25">
        <f t="shared" ref="L116" si="503">L115/$D115</f>
        <v>6.171006913441314E-2</v>
      </c>
      <c r="M116" s="25">
        <f t="shared" ref="M116" si="504">M115/$D115</f>
        <v>3.8720163540210913E-6</v>
      </c>
      <c r="N116" s="25">
        <f t="shared" ref="N116" si="505">N115/$D115</f>
        <v>1.8893179334506236E-5</v>
      </c>
      <c r="O116" s="25">
        <f t="shared" ref="O116" si="506">O115/$D115</f>
        <v>3.4956569011887709E-3</v>
      </c>
      <c r="P116" s="25">
        <f t="shared" ref="P116" si="507">P115/$D115</f>
        <v>0</v>
      </c>
      <c r="Q116" s="25">
        <f t="shared" ref="Q116" si="508">Q115/$D115</f>
        <v>0</v>
      </c>
      <c r="R116" s="25">
        <f t="shared" ref="R116" si="509">R115/$D115</f>
        <v>0</v>
      </c>
      <c r="S116" s="25">
        <f t="shared" ref="S116" si="510">S115/$D115</f>
        <v>0</v>
      </c>
      <c r="T116" s="25">
        <f t="shared" ref="T116" si="511">T115/$D115</f>
        <v>0</v>
      </c>
      <c r="U116" s="25">
        <f t="shared" ref="U116" si="512">U115/$D115</f>
        <v>0</v>
      </c>
      <c r="V116" s="25">
        <f t="shared" ref="V116" si="513">V115/$D115</f>
        <v>0</v>
      </c>
      <c r="W116" s="25">
        <f t="shared" ref="W116" si="514">W115/$D115</f>
        <v>0</v>
      </c>
    </row>
    <row r="117" spans="1:23" x14ac:dyDescent="0.25">
      <c r="A117" s="8"/>
    </row>
    <row r="118" spans="1:23" x14ac:dyDescent="0.25">
      <c r="A118" s="8"/>
    </row>
    <row r="119" spans="1:23" x14ac:dyDescent="0.25">
      <c r="A119" s="8"/>
    </row>
    <row r="120" spans="1:23" x14ac:dyDescent="0.25">
      <c r="A120" s="8"/>
    </row>
    <row r="121" spans="1:23" x14ac:dyDescent="0.25">
      <c r="A121" s="8"/>
    </row>
    <row r="122" spans="1:23" x14ac:dyDescent="0.25">
      <c r="A122" s="8"/>
    </row>
    <row r="123" spans="1:23" x14ac:dyDescent="0.25">
      <c r="A123" s="8"/>
    </row>
    <row r="124" spans="1:23" x14ac:dyDescent="0.25">
      <c r="A124" s="8"/>
    </row>
    <row r="125" spans="1:23" x14ac:dyDescent="0.25">
      <c r="A125" s="8"/>
    </row>
    <row r="126" spans="1:23" x14ac:dyDescent="0.25">
      <c r="A126" s="8"/>
    </row>
    <row r="127" spans="1:23" x14ac:dyDescent="0.25">
      <c r="A127" s="8"/>
    </row>
    <row r="128" spans="1:23" x14ac:dyDescent="0.25">
      <c r="A128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2:O85"/>
  <sheetViews>
    <sheetView workbookViewId="0">
      <selection activeCell="F39" sqref="F39"/>
    </sheetView>
  </sheetViews>
  <sheetFormatPr defaultColWidth="9.140625" defaultRowHeight="15" x14ac:dyDescent="0.25"/>
  <cols>
    <col min="1" max="1" width="9.140625" style="3"/>
    <col min="2" max="2" width="58.7109375" style="3" bestFit="1" customWidth="1"/>
    <col min="3" max="4" width="15.7109375" style="3" customWidth="1"/>
    <col min="5" max="5" width="17.7109375" style="3" customWidth="1"/>
    <col min="6" max="6" width="15.7109375" style="3" customWidth="1"/>
    <col min="7" max="9" width="12.7109375" style="3" customWidth="1"/>
    <col min="10" max="16384" width="9.140625" style="3"/>
  </cols>
  <sheetData>
    <row r="2" spans="2:15" x14ac:dyDescent="0.25">
      <c r="B2" s="134"/>
      <c r="C2" s="8" t="s">
        <v>8</v>
      </c>
      <c r="D2" s="8" t="s">
        <v>723</v>
      </c>
      <c r="E2" s="8" t="s">
        <v>730</v>
      </c>
    </row>
    <row r="3" spans="2:15" x14ac:dyDescent="0.25">
      <c r="B3" s="150" t="s">
        <v>2</v>
      </c>
      <c r="C3" s="9" t="s">
        <v>721</v>
      </c>
      <c r="D3" s="9" t="s">
        <v>724</v>
      </c>
      <c r="E3" s="9" t="s">
        <v>731</v>
      </c>
      <c r="K3" s="3" t="s">
        <v>725</v>
      </c>
      <c r="N3" s="152">
        <v>742.49280147046682</v>
      </c>
      <c r="O3" s="23" t="s">
        <v>726</v>
      </c>
    </row>
    <row r="4" spans="2:15" ht="24.75" x14ac:dyDescent="0.25">
      <c r="B4" s="138"/>
      <c r="C4" s="151" t="s">
        <v>722</v>
      </c>
      <c r="D4" s="151" t="s">
        <v>722</v>
      </c>
      <c r="K4" s="3" t="s">
        <v>727</v>
      </c>
      <c r="N4" s="152">
        <v>710.86738056666672</v>
      </c>
      <c r="O4" s="23" t="s">
        <v>728</v>
      </c>
    </row>
    <row r="5" spans="2:15" x14ac:dyDescent="0.25">
      <c r="B5" s="134"/>
      <c r="K5" s="3" t="s">
        <v>729</v>
      </c>
      <c r="N5" s="38">
        <f>1-N4/N3</f>
        <v>4.2593572410624891E-2</v>
      </c>
    </row>
    <row r="6" spans="2:15" x14ac:dyDescent="0.25">
      <c r="B6" s="139" t="s">
        <v>682</v>
      </c>
    </row>
    <row r="7" spans="2:15" x14ac:dyDescent="0.25">
      <c r="B7" s="140" t="s">
        <v>683</v>
      </c>
    </row>
    <row r="8" spans="2:15" x14ac:dyDescent="0.25">
      <c r="B8" s="141" t="s">
        <v>155</v>
      </c>
      <c r="C8" s="35">
        <v>1424488776.3699999</v>
      </c>
      <c r="D8" s="35">
        <v>0</v>
      </c>
      <c r="E8" s="153">
        <f>D8*$N$5</f>
        <v>0</v>
      </c>
    </row>
    <row r="9" spans="2:15" x14ac:dyDescent="0.25">
      <c r="B9" s="141" t="s">
        <v>23</v>
      </c>
      <c r="C9" s="35">
        <v>253029067.66999999</v>
      </c>
      <c r="D9" s="35">
        <v>253029067.66999999</v>
      </c>
      <c r="E9" s="153">
        <f t="shared" ref="E9:E12" si="0">D9*$N$5</f>
        <v>10777411.915795051</v>
      </c>
    </row>
    <row r="10" spans="2:15" x14ac:dyDescent="0.25">
      <c r="B10" s="141" t="s">
        <v>506</v>
      </c>
      <c r="C10" s="35">
        <v>609096159.01999998</v>
      </c>
      <c r="D10" s="35">
        <v>0</v>
      </c>
      <c r="E10" s="153">
        <f t="shared" si="0"/>
        <v>0</v>
      </c>
    </row>
    <row r="11" spans="2:15" x14ac:dyDescent="0.25">
      <c r="B11" s="141" t="s">
        <v>684</v>
      </c>
      <c r="C11" s="35">
        <v>543475725.32000005</v>
      </c>
      <c r="D11" s="35">
        <v>80454866.432205707</v>
      </c>
      <c r="E11" s="153">
        <f t="shared" si="0"/>
        <v>3426860.1791673079</v>
      </c>
    </row>
    <row r="12" spans="2:15" x14ac:dyDescent="0.25">
      <c r="B12" s="141" t="s">
        <v>685</v>
      </c>
      <c r="C12" s="41">
        <v>198567970.25999999</v>
      </c>
      <c r="D12" s="41">
        <v>29395534.668224458</v>
      </c>
      <c r="E12" s="154">
        <f t="shared" si="0"/>
        <v>1252060.8344400527</v>
      </c>
    </row>
    <row r="13" spans="2:15" x14ac:dyDescent="0.25">
      <c r="B13" s="142" t="s">
        <v>686</v>
      </c>
      <c r="C13" s="35">
        <v>3028657698.6400003</v>
      </c>
      <c r="D13" s="35">
        <v>362879468.77043015</v>
      </c>
      <c r="E13" s="153">
        <f>SUM(E8:E12)</f>
        <v>15456332.929402411</v>
      </c>
    </row>
    <row r="14" spans="2:15" x14ac:dyDescent="0.25">
      <c r="B14" s="141"/>
      <c r="C14" s="35"/>
      <c r="D14" s="35"/>
    </row>
    <row r="15" spans="2:15" x14ac:dyDescent="0.25">
      <c r="B15" s="140" t="s">
        <v>687</v>
      </c>
      <c r="C15" s="35"/>
      <c r="D15" s="35"/>
    </row>
    <row r="16" spans="2:15" x14ac:dyDescent="0.25">
      <c r="B16" s="141" t="s">
        <v>155</v>
      </c>
      <c r="C16" s="35">
        <v>367995055.03999996</v>
      </c>
      <c r="D16" s="35">
        <v>0</v>
      </c>
      <c r="E16" s="153">
        <f t="shared" ref="E16:E20" si="1">D16*$N$5</f>
        <v>0</v>
      </c>
    </row>
    <row r="17" spans="2:5" x14ac:dyDescent="0.25">
      <c r="B17" s="141" t="s">
        <v>23</v>
      </c>
      <c r="C17" s="35">
        <v>103472316.53999998</v>
      </c>
      <c r="D17" s="35">
        <v>103472316.53999998</v>
      </c>
      <c r="E17" s="153">
        <f t="shared" si="1"/>
        <v>4407255.607041589</v>
      </c>
    </row>
    <row r="18" spans="2:5" x14ac:dyDescent="0.25">
      <c r="B18" s="141" t="s">
        <v>506</v>
      </c>
      <c r="C18" s="35">
        <v>300541877.21000028</v>
      </c>
      <c r="D18" s="35">
        <v>0</v>
      </c>
      <c r="E18" s="153">
        <f t="shared" si="1"/>
        <v>0</v>
      </c>
    </row>
    <row r="19" spans="2:5" x14ac:dyDescent="0.25">
      <c r="B19" s="141" t="s">
        <v>684</v>
      </c>
      <c r="C19" s="35">
        <v>246565181.43000022</v>
      </c>
      <c r="D19" s="35">
        <v>36500928.771203049</v>
      </c>
      <c r="E19" s="153">
        <f t="shared" si="1"/>
        <v>1554704.9526712985</v>
      </c>
    </row>
    <row r="20" spans="2:5" x14ac:dyDescent="0.25">
      <c r="B20" s="141" t="s">
        <v>685</v>
      </c>
      <c r="C20" s="41">
        <v>77094266.74000001</v>
      </c>
      <c r="D20" s="41">
        <v>11412853.682845587</v>
      </c>
      <c r="E20" s="154">
        <f t="shared" si="1"/>
        <v>486114.20975215046</v>
      </c>
    </row>
    <row r="21" spans="2:5" x14ac:dyDescent="0.25">
      <c r="B21" s="142" t="s">
        <v>417</v>
      </c>
      <c r="C21" s="35">
        <v>1095668696.9600005</v>
      </c>
      <c r="D21" s="35">
        <v>151386098.99404863</v>
      </c>
      <c r="E21" s="153">
        <f>SUM(E16:E20)</f>
        <v>6448074.7694650386</v>
      </c>
    </row>
    <row r="22" spans="2:5" x14ac:dyDescent="0.25">
      <c r="B22" s="141"/>
      <c r="C22" s="35"/>
      <c r="D22" s="35"/>
    </row>
    <row r="23" spans="2:5" x14ac:dyDescent="0.25">
      <c r="B23" s="140" t="s">
        <v>688</v>
      </c>
      <c r="C23" s="35"/>
      <c r="D23" s="35"/>
    </row>
    <row r="24" spans="2:5" x14ac:dyDescent="0.25">
      <c r="B24" s="141" t="s">
        <v>155</v>
      </c>
      <c r="C24" s="35">
        <v>1056493721.3299999</v>
      </c>
      <c r="D24" s="35">
        <v>0</v>
      </c>
      <c r="E24" s="153">
        <f>E8-E16</f>
        <v>0</v>
      </c>
    </row>
    <row r="25" spans="2:5" x14ac:dyDescent="0.25">
      <c r="B25" s="141" t="s">
        <v>23</v>
      </c>
      <c r="C25" s="35">
        <v>149556751.13</v>
      </c>
      <c r="D25" s="35">
        <v>149556751.13</v>
      </c>
      <c r="E25" s="153">
        <f t="shared" ref="E25:E29" si="2">E9-E17</f>
        <v>6370156.3087534616</v>
      </c>
    </row>
    <row r="26" spans="2:5" x14ac:dyDescent="0.25">
      <c r="B26" s="141" t="s">
        <v>506</v>
      </c>
      <c r="C26" s="35">
        <v>308554281.8099997</v>
      </c>
      <c r="D26" s="35">
        <v>0</v>
      </c>
      <c r="E26" s="153">
        <f t="shared" si="2"/>
        <v>0</v>
      </c>
    </row>
    <row r="27" spans="2:5" x14ac:dyDescent="0.25">
      <c r="B27" s="141" t="s">
        <v>684</v>
      </c>
      <c r="C27" s="35">
        <v>296910543.88999987</v>
      </c>
      <c r="D27" s="35">
        <v>43953937.661002658</v>
      </c>
      <c r="E27" s="153">
        <f t="shared" si="2"/>
        <v>1872155.2264960094</v>
      </c>
    </row>
    <row r="28" spans="2:5" x14ac:dyDescent="0.25">
      <c r="B28" s="141" t="s">
        <v>685</v>
      </c>
      <c r="C28" s="41">
        <v>121473703.51999998</v>
      </c>
      <c r="D28" s="41">
        <v>17982680.985378869</v>
      </c>
      <c r="E28" s="154">
        <f t="shared" si="2"/>
        <v>765946.62468790228</v>
      </c>
    </row>
    <row r="29" spans="2:5" x14ac:dyDescent="0.25">
      <c r="B29" s="142" t="s">
        <v>689</v>
      </c>
      <c r="C29" s="35">
        <v>1932989001.6799996</v>
      </c>
      <c r="D29" s="35">
        <v>211493369.77638152</v>
      </c>
      <c r="E29" s="153">
        <f t="shared" si="2"/>
        <v>9008258.1599373724</v>
      </c>
    </row>
    <row r="30" spans="2:5" x14ac:dyDescent="0.25">
      <c r="B30" s="134"/>
      <c r="C30" s="35"/>
      <c r="D30" s="35"/>
    </row>
    <row r="31" spans="2:5" x14ac:dyDescent="0.25">
      <c r="B31" s="143" t="s">
        <v>583</v>
      </c>
      <c r="C31" s="35">
        <v>17955611.710000001</v>
      </c>
      <c r="D31" s="35">
        <v>2658106.4701390378</v>
      </c>
      <c r="E31" s="153">
        <f t="shared" ref="E31:E33" si="3">D31*$N$5</f>
        <v>113218.25041101764</v>
      </c>
    </row>
    <row r="32" spans="2:5" x14ac:dyDescent="0.25">
      <c r="B32" s="143" t="s">
        <v>584</v>
      </c>
      <c r="C32" s="35">
        <v>1584122.98</v>
      </c>
      <c r="D32" s="35">
        <v>11369.25062746</v>
      </c>
      <c r="E32" s="153">
        <f t="shared" si="3"/>
        <v>484.25699985526001</v>
      </c>
    </row>
    <row r="33" spans="2:5" x14ac:dyDescent="0.25">
      <c r="B33" s="143" t="s">
        <v>690</v>
      </c>
      <c r="C33" s="35">
        <v>4774341.4362500003</v>
      </c>
      <c r="D33" s="35">
        <v>1350965.781314082</v>
      </c>
      <c r="E33" s="153">
        <f t="shared" si="3"/>
        <v>57542.45883067778</v>
      </c>
    </row>
    <row r="34" spans="2:5" x14ac:dyDescent="0.25">
      <c r="B34" s="143"/>
      <c r="C34" s="35"/>
      <c r="D34" s="35"/>
    </row>
    <row r="35" spans="2:5" x14ac:dyDescent="0.25">
      <c r="B35" s="143" t="s">
        <v>691</v>
      </c>
      <c r="C35" s="35">
        <v>1957303077.8062496</v>
      </c>
      <c r="D35" s="35">
        <v>215513811.27846208</v>
      </c>
      <c r="E35" s="153">
        <f>SUM(E29:E33)</f>
        <v>9179503.1261789221</v>
      </c>
    </row>
    <row r="36" spans="2:5" x14ac:dyDescent="0.25">
      <c r="B36" s="143"/>
      <c r="C36" s="35"/>
      <c r="D36" s="35"/>
    </row>
    <row r="37" spans="2:5" x14ac:dyDescent="0.25">
      <c r="B37" s="144" t="s">
        <v>692</v>
      </c>
      <c r="C37" s="136">
        <v>6.0200000000000004E-2</v>
      </c>
      <c r="D37" s="136">
        <v>6.0200000000000004E-2</v>
      </c>
    </row>
    <row r="38" spans="2:5" x14ac:dyDescent="0.25">
      <c r="B38" s="144" t="s">
        <v>693</v>
      </c>
      <c r="C38" s="35">
        <v>117829645.28393623</v>
      </c>
      <c r="D38" s="35">
        <v>12973931.438963419</v>
      </c>
    </row>
    <row r="39" spans="2:5" x14ac:dyDescent="0.25">
      <c r="B39" s="134"/>
      <c r="C39" s="35"/>
      <c r="D39" s="35"/>
    </row>
    <row r="40" spans="2:5" x14ac:dyDescent="0.25">
      <c r="B40" s="139" t="s">
        <v>694</v>
      </c>
      <c r="C40" s="35"/>
      <c r="D40" s="35"/>
    </row>
    <row r="41" spans="2:5" x14ac:dyDescent="0.25">
      <c r="B41" s="143" t="s">
        <v>695</v>
      </c>
      <c r="C41" s="35"/>
      <c r="D41" s="35"/>
    </row>
    <row r="42" spans="2:5" x14ac:dyDescent="0.25">
      <c r="B42" s="141" t="s">
        <v>435</v>
      </c>
      <c r="C42" s="35">
        <v>6679184.6999999993</v>
      </c>
      <c r="D42" s="35">
        <v>6679184.6999999993</v>
      </c>
      <c r="E42" s="153">
        <f t="shared" ref="E42:E44" si="4">D42*$N$5</f>
        <v>284490.33716338786</v>
      </c>
    </row>
    <row r="43" spans="2:5" x14ac:dyDescent="0.25">
      <c r="B43" s="141" t="s">
        <v>696</v>
      </c>
      <c r="C43" s="35">
        <v>581439.11</v>
      </c>
      <c r="D43" s="35">
        <v>581439.11</v>
      </c>
      <c r="E43" s="153">
        <f t="shared" si="4"/>
        <v>24765.568834154292</v>
      </c>
    </row>
    <row r="44" spans="2:5" x14ac:dyDescent="0.25">
      <c r="B44" s="141" t="s">
        <v>697</v>
      </c>
      <c r="C44" s="41">
        <v>13561222.210000003</v>
      </c>
      <c r="D44" s="41">
        <v>0</v>
      </c>
      <c r="E44" s="154">
        <f t="shared" si="4"/>
        <v>0</v>
      </c>
    </row>
    <row r="45" spans="2:5" x14ac:dyDescent="0.25">
      <c r="B45" s="142" t="s">
        <v>698</v>
      </c>
      <c r="C45" s="35">
        <v>6097745.5899999989</v>
      </c>
      <c r="D45" s="35">
        <v>6097745.5899999989</v>
      </c>
      <c r="E45" s="153">
        <f>E42-E43</f>
        <v>259724.76832923357</v>
      </c>
    </row>
    <row r="46" spans="2:5" x14ac:dyDescent="0.25">
      <c r="B46" s="145"/>
      <c r="C46" s="35"/>
      <c r="D46" s="35"/>
    </row>
    <row r="47" spans="2:5" x14ac:dyDescent="0.25">
      <c r="B47" s="143" t="s">
        <v>699</v>
      </c>
      <c r="C47" s="35"/>
      <c r="D47" s="35"/>
    </row>
    <row r="48" spans="2:5" x14ac:dyDescent="0.25">
      <c r="B48" s="141" t="s">
        <v>700</v>
      </c>
      <c r="C48" s="35">
        <v>32096985.900000006</v>
      </c>
      <c r="D48" s="35">
        <v>4751562.2007595468</v>
      </c>
      <c r="E48" s="153">
        <f t="shared" ref="E48:E50" si="5">D48*$N$5</f>
        <v>202386.00866163993</v>
      </c>
    </row>
    <row r="49" spans="2:5" x14ac:dyDescent="0.25">
      <c r="B49" s="141" t="s">
        <v>701</v>
      </c>
      <c r="C49" s="35">
        <v>1076543.73</v>
      </c>
      <c r="D49" s="35">
        <v>159368.99841217458</v>
      </c>
      <c r="E49" s="153">
        <f t="shared" si="5"/>
        <v>6788.0949738777217</v>
      </c>
    </row>
    <row r="50" spans="2:5" x14ac:dyDescent="0.25">
      <c r="B50" s="141" t="s">
        <v>702</v>
      </c>
      <c r="C50" s="41">
        <v>1076543.73</v>
      </c>
      <c r="D50" s="41">
        <v>117787.45816528297</v>
      </c>
      <c r="E50" s="154">
        <f t="shared" si="5"/>
        <v>5016.9886284264303</v>
      </c>
    </row>
    <row r="51" spans="2:5" x14ac:dyDescent="0.25">
      <c r="B51" s="142" t="s">
        <v>703</v>
      </c>
      <c r="C51" s="35">
        <v>32096985.900000006</v>
      </c>
      <c r="D51" s="35">
        <v>4709980.660512656</v>
      </c>
      <c r="E51" s="153">
        <f>E48-E49+E50</f>
        <v>200614.90231618864</v>
      </c>
    </row>
    <row r="52" spans="2:5" x14ac:dyDescent="0.25">
      <c r="B52" s="146"/>
      <c r="C52" s="35"/>
      <c r="D52" s="35"/>
    </row>
    <row r="53" spans="2:5" x14ac:dyDescent="0.25">
      <c r="B53" s="142" t="s">
        <v>704</v>
      </c>
      <c r="C53" s="35">
        <v>38194731.490000002</v>
      </c>
      <c r="D53" s="35">
        <v>10807726.250512656</v>
      </c>
      <c r="E53" s="153">
        <f>E45+E51</f>
        <v>460339.67064542219</v>
      </c>
    </row>
    <row r="54" spans="2:5" x14ac:dyDescent="0.25">
      <c r="B54" s="141"/>
      <c r="C54" s="35"/>
      <c r="D54" s="35"/>
    </row>
    <row r="55" spans="2:5" x14ac:dyDescent="0.25">
      <c r="B55" s="143" t="s">
        <v>705</v>
      </c>
      <c r="C55" s="35"/>
      <c r="D55" s="35"/>
    </row>
    <row r="56" spans="2:5" x14ac:dyDescent="0.25">
      <c r="B56" s="141" t="s">
        <v>505</v>
      </c>
      <c r="C56" s="35">
        <v>5866723.5999999996</v>
      </c>
      <c r="D56" s="35">
        <v>5866723.5999999996</v>
      </c>
      <c r="E56" s="153">
        <f t="shared" ref="E56:E59" si="6">D56*$N$5</f>
        <v>249884.71646972193</v>
      </c>
    </row>
    <row r="57" spans="2:5" x14ac:dyDescent="0.25">
      <c r="B57" s="141" t="s">
        <v>706</v>
      </c>
      <c r="C57" s="35">
        <v>16521950.999999994</v>
      </c>
      <c r="D57" s="35">
        <v>2445870.7150568101</v>
      </c>
      <c r="E57" s="153">
        <f t="shared" si="6"/>
        <v>104178.37140879912</v>
      </c>
    </row>
    <row r="58" spans="2:5" x14ac:dyDescent="0.25">
      <c r="B58" s="141" t="s">
        <v>685</v>
      </c>
      <c r="C58" s="35">
        <v>8849329.4000000004</v>
      </c>
      <c r="D58" s="35">
        <v>1310033.8832472786</v>
      </c>
      <c r="E58" s="153">
        <f t="shared" si="6"/>
        <v>55799.023066465081</v>
      </c>
    </row>
    <row r="59" spans="2:5" x14ac:dyDescent="0.25">
      <c r="B59" s="141" t="s">
        <v>506</v>
      </c>
      <c r="C59" s="41">
        <v>19942591.919999998</v>
      </c>
      <c r="D59" s="41">
        <v>0</v>
      </c>
      <c r="E59" s="154">
        <f t="shared" si="6"/>
        <v>0</v>
      </c>
    </row>
    <row r="60" spans="2:5" x14ac:dyDescent="0.25">
      <c r="B60" s="142" t="s">
        <v>707</v>
      </c>
      <c r="C60" s="35">
        <v>51180595.919999987</v>
      </c>
      <c r="D60" s="35">
        <v>9622628.1983040888</v>
      </c>
      <c r="E60" s="153">
        <f>SUM(E56:E59)</f>
        <v>409862.11094498617</v>
      </c>
    </row>
    <row r="61" spans="2:5" x14ac:dyDescent="0.25">
      <c r="B61" s="145"/>
      <c r="C61" s="35"/>
      <c r="D61" s="35"/>
    </row>
    <row r="62" spans="2:5" x14ac:dyDescent="0.25">
      <c r="B62" s="144" t="s">
        <v>708</v>
      </c>
      <c r="C62" s="35"/>
      <c r="D62" s="35"/>
    </row>
    <row r="63" spans="2:5" x14ac:dyDescent="0.25">
      <c r="B63" s="147" t="s">
        <v>709</v>
      </c>
      <c r="C63" s="35">
        <v>7936039.4100000001</v>
      </c>
      <c r="D63" s="35">
        <v>950858.78028909164</v>
      </c>
      <c r="E63" s="153">
        <f t="shared" ref="E63:E65" si="7">D63*$N$5</f>
        <v>40500.472310521887</v>
      </c>
    </row>
    <row r="64" spans="2:5" x14ac:dyDescent="0.25">
      <c r="B64" s="147" t="s">
        <v>710</v>
      </c>
      <c r="C64" s="35">
        <v>0</v>
      </c>
      <c r="D64" s="35">
        <v>0</v>
      </c>
      <c r="E64" s="153">
        <f t="shared" si="7"/>
        <v>0</v>
      </c>
    </row>
    <row r="65" spans="2:5" x14ac:dyDescent="0.25">
      <c r="B65" s="147" t="s">
        <v>711</v>
      </c>
      <c r="C65" s="41">
        <v>8865259.7199999988</v>
      </c>
      <c r="D65" s="41">
        <v>0</v>
      </c>
      <c r="E65" s="154">
        <f t="shared" si="7"/>
        <v>0</v>
      </c>
    </row>
    <row r="66" spans="2:5" x14ac:dyDescent="0.25">
      <c r="B66" s="148" t="s">
        <v>712</v>
      </c>
      <c r="C66" s="35">
        <v>16801299.129999999</v>
      </c>
      <c r="D66" s="35">
        <v>950858.78028909164</v>
      </c>
      <c r="E66" s="153">
        <f>SUM(E63:E65)</f>
        <v>40500.472310521887</v>
      </c>
    </row>
    <row r="67" spans="2:5" x14ac:dyDescent="0.25">
      <c r="B67" s="144"/>
      <c r="C67" s="35"/>
      <c r="D67" s="35"/>
    </row>
    <row r="68" spans="2:5" x14ac:dyDescent="0.25">
      <c r="B68" s="149" t="s">
        <v>610</v>
      </c>
      <c r="C68" s="35">
        <v>106176626.53999999</v>
      </c>
      <c r="D68" s="35">
        <v>21381213.229105838</v>
      </c>
      <c r="E68" s="153">
        <f>E53+E60+E66</f>
        <v>910702.25390093029</v>
      </c>
    </row>
    <row r="69" spans="2:5" x14ac:dyDescent="0.25">
      <c r="B69" s="149"/>
      <c r="C69" s="35"/>
      <c r="D69" s="35"/>
    </row>
    <row r="70" spans="2:5" x14ac:dyDescent="0.25">
      <c r="B70" s="149" t="s">
        <v>713</v>
      </c>
      <c r="C70" s="35"/>
      <c r="D70" s="35">
        <v>34355144.668069258</v>
      </c>
    </row>
    <row r="71" spans="2:5" x14ac:dyDescent="0.25">
      <c r="B71" s="134"/>
      <c r="C71" s="35"/>
      <c r="D71" s="35"/>
    </row>
    <row r="72" spans="2:5" x14ac:dyDescent="0.25">
      <c r="B72" s="139" t="s">
        <v>714</v>
      </c>
      <c r="C72" s="35"/>
      <c r="D72" s="35"/>
    </row>
    <row r="73" spans="2:5" x14ac:dyDescent="0.25">
      <c r="B73" s="144" t="s">
        <v>715</v>
      </c>
      <c r="C73" s="35"/>
      <c r="D73" s="35"/>
    </row>
    <row r="74" spans="2:5" x14ac:dyDescent="0.25">
      <c r="B74" s="147" t="s">
        <v>716</v>
      </c>
      <c r="C74" s="35">
        <v>0</v>
      </c>
      <c r="D74" s="35">
        <v>0</v>
      </c>
    </row>
    <row r="75" spans="2:5" x14ac:dyDescent="0.25">
      <c r="B75" s="147" t="s">
        <v>717</v>
      </c>
      <c r="C75" s="35">
        <v>-4383497.0600000005</v>
      </c>
      <c r="D75" s="35">
        <v>0</v>
      </c>
    </row>
    <row r="76" spans="2:5" x14ac:dyDescent="0.25">
      <c r="B76" s="147" t="s">
        <v>709</v>
      </c>
      <c r="C76" s="35">
        <v>0</v>
      </c>
      <c r="D76" s="35">
        <v>0</v>
      </c>
    </row>
    <row r="77" spans="2:5" x14ac:dyDescent="0.25">
      <c r="B77" s="147" t="s">
        <v>710</v>
      </c>
      <c r="C77" s="35">
        <v>0</v>
      </c>
      <c r="D77" s="35">
        <v>0</v>
      </c>
    </row>
    <row r="78" spans="2:5" x14ac:dyDescent="0.25">
      <c r="B78" s="147" t="s">
        <v>711</v>
      </c>
      <c r="C78" s="41">
        <v>0</v>
      </c>
      <c r="D78" s="41">
        <v>0</v>
      </c>
    </row>
    <row r="79" spans="2:5" x14ac:dyDescent="0.25">
      <c r="B79" s="148" t="s">
        <v>718</v>
      </c>
      <c r="C79" s="35">
        <v>-4383497.0600000005</v>
      </c>
      <c r="D79" s="35">
        <v>0</v>
      </c>
    </row>
    <row r="80" spans="2:5" x14ac:dyDescent="0.25">
      <c r="B80" s="144"/>
      <c r="C80" s="35"/>
      <c r="D80" s="35"/>
    </row>
    <row r="81" spans="2:4" x14ac:dyDescent="0.25">
      <c r="B81" s="144" t="s">
        <v>719</v>
      </c>
      <c r="C81" s="35"/>
      <c r="D81" s="35"/>
    </row>
    <row r="82" spans="2:4" x14ac:dyDescent="0.25">
      <c r="B82" s="141" t="s">
        <v>505</v>
      </c>
      <c r="C82" s="35">
        <v>-414996</v>
      </c>
      <c r="D82" s="35">
        <v>-414996</v>
      </c>
    </row>
    <row r="83" spans="2:4" x14ac:dyDescent="0.25">
      <c r="B83" s="141" t="s">
        <v>506</v>
      </c>
      <c r="C83" s="35">
        <v>0</v>
      </c>
      <c r="D83" s="35">
        <v>0</v>
      </c>
    </row>
    <row r="84" spans="2:4" x14ac:dyDescent="0.25">
      <c r="B84" s="144"/>
      <c r="C84" s="35"/>
      <c r="D84" s="35"/>
    </row>
    <row r="85" spans="2:4" x14ac:dyDescent="0.25">
      <c r="B85" s="148" t="s">
        <v>720</v>
      </c>
      <c r="C85" s="35">
        <v>-4798493.0600000005</v>
      </c>
      <c r="D85" s="35">
        <v>-414996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D3:AN5"/>
  <sheetViews>
    <sheetView workbookViewId="0"/>
  </sheetViews>
  <sheetFormatPr defaultRowHeight="15" x14ac:dyDescent="0.25"/>
  <sheetData>
    <row r="3" spans="30:40" x14ac:dyDescent="0.25">
      <c r="AD3" t="str">
        <f>IF('Alloc Income Statement'!D5="","",'Alloc Income Statement'!D5&amp;" ")&amp;'Alloc Income Statement'!D6</f>
        <v>Sch. 1 Domestic</v>
      </c>
      <c r="AE3" t="str">
        <f>IF('Alloc Income Statement'!E5="","",'Alloc Income Statement'!E5&amp;" ")&amp;'Alloc Income Statement'!E6</f>
        <v>Sch. 3 Irrigation</v>
      </c>
      <c r="AF3" t="str">
        <f>IF('Alloc Income Statement'!F5="","",'Alloc Income Statement'!F5&amp;" ")&amp;'Alloc Income Statement'!F6</f>
        <v>Sch. 2 GS</v>
      </c>
      <c r="AG3" t="str">
        <f>IF('Alloc Income Statement'!G5="","",'Alloc Income Statement'!G5&amp;" ")&amp;'Alloc Income Statement'!G6</f>
        <v>Sch. 7 LGS</v>
      </c>
      <c r="AH3" t="str">
        <f>IF('Alloc Income Statement'!H5="","",'Alloc Income Statement'!H5&amp;" ")&amp;'Alloc Income Statement'!H6</f>
        <v>Sch. 14 Industrial</v>
      </c>
      <c r="AI3" t="str">
        <f>IF('Alloc Income Statement'!I5="","",'Alloc Income Statement'!I5&amp;" ")&amp;'Alloc Income Statement'!I6</f>
        <v>Sch. 15 Lg. Ind.</v>
      </c>
      <c r="AJ3" t="str">
        <f>IF('Alloc Income Statement'!J5="","",'Alloc Income Statement'!J5&amp;" ")&amp;'Alloc Income Statement'!J6</f>
        <v>Sch. 94 New Lg Ld</v>
      </c>
      <c r="AK3" t="str">
        <f>IF('Alloc Income Statement'!K5="","",'Alloc Income Statement'!K5&amp;" ")&amp;'Alloc Income Statement'!K6</f>
        <v>Sch. 16 Ag. Food</v>
      </c>
      <c r="AL3" t="str">
        <f>IF('Alloc Income Statement'!L5="","",'Alloc Income Statement'!L5&amp;" ")&amp;'Alloc Income Statement'!L6</f>
        <v>Sch. 85 Ag. Boiler</v>
      </c>
      <c r="AM3" t="str">
        <f>IF('Alloc Income Statement'!M5="","",'Alloc Income Statement'!M5&amp;" ")&amp;'Alloc Income Statement'!M6</f>
        <v>Other (PA)</v>
      </c>
      <c r="AN3" t="str">
        <f>IF('Alloc Income Statement'!N5="","",'Alloc Income Statement'!N5&amp;" ")&amp;'Alloc Income Statement'!N6</f>
        <v>Sch. 3 St Lts</v>
      </c>
    </row>
    <row r="4" spans="30:40" x14ac:dyDescent="0.25">
      <c r="AD4" s="135">
        <f>'Alloc Income Statement'!D38</f>
        <v>4.5460586667695591E-2</v>
      </c>
      <c r="AE4" s="135">
        <f>'Alloc Income Statement'!E38</f>
        <v>4.4814879756390494E-2</v>
      </c>
      <c r="AF4" s="135">
        <f>'Alloc Income Statement'!F38</f>
        <v>4.2857485416671642E-2</v>
      </c>
      <c r="AG4" s="135">
        <f>'Alloc Income Statement'!G38</f>
        <v>5.0942545884183253E-2</v>
      </c>
      <c r="AH4" s="135">
        <f>'Alloc Income Statement'!H38</f>
        <v>6.0198708981471324E-2</v>
      </c>
      <c r="AI4" s="135">
        <f>'Alloc Income Statement'!I38</f>
        <v>0.11231106911583155</v>
      </c>
      <c r="AJ4" s="135">
        <f>'Alloc Income Statement'!J38</f>
        <v>0.12846854636284849</v>
      </c>
      <c r="AK4" s="135">
        <f>'Alloc Income Statement'!K38</f>
        <v>4.3887742119249368E-2</v>
      </c>
      <c r="AL4" s="135">
        <f>'Alloc Income Statement'!L38</f>
        <v>1.9175006831176886</v>
      </c>
      <c r="AM4" s="135">
        <f>'Alloc Income Statement'!M38</f>
        <v>1.1826290687103276</v>
      </c>
      <c r="AN4" s="135">
        <f>'Alloc Income Statement'!N38</f>
        <v>5.1922495638176275E-2</v>
      </c>
    </row>
    <row r="5" spans="30:40" x14ac:dyDescent="0.25">
      <c r="AD5" s="135">
        <f>'Alloc Income Statement'!C38</f>
        <v>6.2866206716571171E-2</v>
      </c>
      <c r="AE5" s="135">
        <f>AD5</f>
        <v>6.2866206716571171E-2</v>
      </c>
      <c r="AF5" s="135">
        <f t="shared" ref="AF5:AN5" si="0">AE5</f>
        <v>6.2866206716571171E-2</v>
      </c>
      <c r="AG5" s="135">
        <f t="shared" si="0"/>
        <v>6.2866206716571171E-2</v>
      </c>
      <c r="AH5" s="135">
        <f t="shared" si="0"/>
        <v>6.2866206716571171E-2</v>
      </c>
      <c r="AI5" s="135">
        <f t="shared" si="0"/>
        <v>6.2866206716571171E-2</v>
      </c>
      <c r="AJ5" s="135">
        <f t="shared" si="0"/>
        <v>6.2866206716571171E-2</v>
      </c>
      <c r="AK5" s="135">
        <f t="shared" si="0"/>
        <v>6.2866206716571171E-2</v>
      </c>
      <c r="AL5" s="135">
        <f t="shared" si="0"/>
        <v>6.2866206716571171E-2</v>
      </c>
      <c r="AM5" s="135">
        <f t="shared" si="0"/>
        <v>6.2866206716571171E-2</v>
      </c>
      <c r="AN5" s="135">
        <f t="shared" si="0"/>
        <v>6.2866206716571171E-2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AE236"/>
  <sheetViews>
    <sheetView workbookViewId="0"/>
  </sheetViews>
  <sheetFormatPr defaultColWidth="8.7109375" defaultRowHeight="15" x14ac:dyDescent="0.25"/>
  <cols>
    <col min="1" max="1" width="13.85546875" style="3" customWidth="1"/>
    <col min="2" max="2" width="46" style="3" bestFit="1" customWidth="1"/>
    <col min="3" max="5" width="16.5703125" style="3" customWidth="1"/>
    <col min="6" max="7" width="8.7109375" style="3"/>
    <col min="8" max="8" width="46" style="3" bestFit="1" customWidth="1"/>
    <col min="9" max="11" width="16.5703125" style="3" customWidth="1"/>
    <col min="12" max="12" width="8.7109375" style="3"/>
    <col min="13" max="13" width="14.5703125" style="3" bestFit="1" customWidth="1"/>
    <col min="14" max="14" width="10.140625" style="3" bestFit="1" customWidth="1"/>
    <col min="15" max="15" width="8.7109375" style="3"/>
    <col min="16" max="16" width="16.140625" style="3" bestFit="1" customWidth="1"/>
    <col min="17" max="22" width="15.7109375" style="3" customWidth="1"/>
    <col min="23" max="23" width="8.7109375" style="3"/>
    <col min="24" max="24" width="11.28515625" style="3" bestFit="1" customWidth="1"/>
    <col min="25" max="26" width="11" style="3" bestFit="1" customWidth="1"/>
    <col min="27" max="27" width="21.5703125" style="3" bestFit="1" customWidth="1"/>
    <col min="28" max="28" width="8.7109375" style="3"/>
    <col min="29" max="29" width="11.28515625" style="3" bestFit="1" customWidth="1"/>
    <col min="30" max="30" width="29.140625" style="3" bestFit="1" customWidth="1"/>
    <col min="31" max="16384" width="8.7109375" style="3"/>
  </cols>
  <sheetData>
    <row r="2" spans="1:22" x14ac:dyDescent="0.25">
      <c r="A2" s="186" t="s">
        <v>66</v>
      </c>
      <c r="B2" s="187"/>
      <c r="C2" s="184"/>
      <c r="D2" s="184"/>
      <c r="E2" s="185"/>
      <c r="G2" s="186" t="s">
        <v>156</v>
      </c>
      <c r="H2" s="187"/>
      <c r="I2" s="184"/>
      <c r="J2" s="184"/>
      <c r="K2" s="185"/>
      <c r="P2" s="156" t="s">
        <v>732</v>
      </c>
      <c r="Q2" s="40"/>
      <c r="R2" s="40"/>
      <c r="S2" s="40"/>
      <c r="T2" s="40"/>
      <c r="U2" s="40"/>
      <c r="V2" s="40"/>
    </row>
    <row r="3" spans="1:22" ht="30" x14ac:dyDescent="0.25">
      <c r="A3" s="4" t="s">
        <v>3</v>
      </c>
      <c r="B3" s="4" t="s">
        <v>157</v>
      </c>
      <c r="C3" s="4" t="s">
        <v>738</v>
      </c>
      <c r="D3" s="4" t="s">
        <v>667</v>
      </c>
      <c r="E3" s="4" t="s">
        <v>68</v>
      </c>
      <c r="G3" s="4" t="s">
        <v>3</v>
      </c>
      <c r="H3" s="4" t="s">
        <v>157</v>
      </c>
      <c r="I3" s="4" t="s">
        <v>738</v>
      </c>
      <c r="J3" s="4" t="s">
        <v>667</v>
      </c>
      <c r="K3" s="4" t="s">
        <v>68</v>
      </c>
      <c r="P3" s="155" t="s">
        <v>3</v>
      </c>
      <c r="Q3" s="155" t="s">
        <v>733</v>
      </c>
      <c r="R3" s="155" t="s">
        <v>734</v>
      </c>
      <c r="S3" s="155" t="s">
        <v>735</v>
      </c>
      <c r="T3" s="155" t="s">
        <v>736</v>
      </c>
      <c r="U3" s="155" t="s">
        <v>734</v>
      </c>
      <c r="V3" s="155" t="s">
        <v>737</v>
      </c>
    </row>
    <row r="5" spans="1:22" x14ac:dyDescent="0.25">
      <c r="A5" s="3">
        <v>301</v>
      </c>
      <c r="B5" s="3" t="s">
        <v>11</v>
      </c>
      <c r="C5" s="5">
        <f>S5</f>
        <v>30181.48450193325</v>
      </c>
      <c r="D5" s="35">
        <v>0</v>
      </c>
      <c r="E5" s="5">
        <f>C5-D5</f>
        <v>30181.48450193325</v>
      </c>
      <c r="G5" s="3">
        <v>301</v>
      </c>
      <c r="H5" s="3" t="s">
        <v>11</v>
      </c>
      <c r="I5" s="5">
        <f>V5</f>
        <v>0</v>
      </c>
      <c r="J5" s="35">
        <v>0</v>
      </c>
      <c r="K5" s="5">
        <f>I5-J5</f>
        <v>0</v>
      </c>
      <c r="O5" s="3" t="s">
        <v>171</v>
      </c>
      <c r="P5" s="3">
        <v>301</v>
      </c>
      <c r="Q5" s="35">
        <v>30373</v>
      </c>
      <c r="R5" s="5">
        <f>'Accounting for Trans COSS'!$E$12*'Trial Balance Summary'!Q5/SUM('Trial Balance Summary'!$Q$5:$Q$7,'Trial Balance Summary'!$T$5:$T$7)</f>
        <v>191.51549806675112</v>
      </c>
      <c r="S5" s="37">
        <f>Q5-R5</f>
        <v>30181.48450193325</v>
      </c>
      <c r="T5" s="35">
        <v>0</v>
      </c>
      <c r="U5" s="5">
        <f>'Accounting for Trans COSS'!$E$12*'Trial Balance Summary'!T5/SUM('Trial Balance Summary'!$Q$5:$Q$7,'Trial Balance Summary'!$T$5:$T$7)</f>
        <v>0</v>
      </c>
      <c r="V5" s="37">
        <f>T5-U5</f>
        <v>0</v>
      </c>
    </row>
    <row r="6" spans="1:22" x14ac:dyDescent="0.25">
      <c r="A6" s="3">
        <v>302</v>
      </c>
      <c r="B6" s="3" t="s">
        <v>12</v>
      </c>
      <c r="C6" s="5">
        <f t="shared" ref="C6:C59" si="0">S6</f>
        <v>3342.7884589768364</v>
      </c>
      <c r="D6" s="35">
        <v>0</v>
      </c>
      <c r="E6" s="5">
        <f t="shared" ref="E6:E39" si="1">C6-D6</f>
        <v>3342.7884589768364</v>
      </c>
      <c r="G6" s="3">
        <v>302</v>
      </c>
      <c r="H6" s="3" t="s">
        <v>12</v>
      </c>
      <c r="I6" s="5">
        <f t="shared" ref="I6:I59" si="2">V6</f>
        <v>55754916.461520262</v>
      </c>
      <c r="J6" s="35">
        <v>0</v>
      </c>
      <c r="K6" s="5">
        <f t="shared" ref="K6:K39" si="3">I6-J6</f>
        <v>55754916.461520262</v>
      </c>
      <c r="O6" s="3" t="s">
        <v>171</v>
      </c>
      <c r="P6" s="3">
        <v>302</v>
      </c>
      <c r="Q6" s="35">
        <v>3364</v>
      </c>
      <c r="R6" s="5">
        <f>'Accounting for Trans COSS'!$E$12*'Trial Balance Summary'!Q6/SUM('Trial Balance Summary'!$Q$5:$Q$7,'Trial Balance Summary'!$T$5:$T$7)</f>
        <v>21.21154102316369</v>
      </c>
      <c r="S6" s="37">
        <f t="shared" ref="S6:S59" si="4">Q6-R6</f>
        <v>3342.7884589768364</v>
      </c>
      <c r="T6" s="35">
        <v>56108707.229999997</v>
      </c>
      <c r="U6" s="5">
        <f>'Accounting for Trans COSS'!$E$12*'Trial Balance Summary'!T6/SUM('Trial Balance Summary'!$Q$5:$Q$7,'Trial Balance Summary'!$T$5:$T$7)</f>
        <v>353790.76847973425</v>
      </c>
      <c r="V6" s="37">
        <f t="shared" ref="V6:V59" si="5">T6-U6</f>
        <v>55754916.461520262</v>
      </c>
    </row>
    <row r="7" spans="1:22" x14ac:dyDescent="0.25">
      <c r="A7" s="3">
        <v>303</v>
      </c>
      <c r="B7" s="3" t="s">
        <v>13</v>
      </c>
      <c r="C7" s="5">
        <f t="shared" si="0"/>
        <v>48767189.475691542</v>
      </c>
      <c r="D7" s="35">
        <v>0</v>
      </c>
      <c r="E7" s="5">
        <f t="shared" si="1"/>
        <v>48767189.475691542</v>
      </c>
      <c r="G7" s="3">
        <v>303</v>
      </c>
      <c r="H7" s="3" t="s">
        <v>13</v>
      </c>
      <c r="I7" s="5">
        <f t="shared" si="2"/>
        <v>92760279.215387225</v>
      </c>
      <c r="J7" s="35">
        <v>0</v>
      </c>
      <c r="K7" s="5">
        <f t="shared" si="3"/>
        <v>92760279.215387225</v>
      </c>
      <c r="O7" s="40" t="s">
        <v>171</v>
      </c>
      <c r="P7" s="40">
        <v>303</v>
      </c>
      <c r="Q7" s="41">
        <v>49076639.880000003</v>
      </c>
      <c r="R7" s="42">
        <f>'Accounting for Trans COSS'!$E$12*'Trial Balance Summary'!Q7/SUM('Trial Balance Summary'!$Q$5:$Q$7,'Trial Balance Summary'!$T$5:$T$7)</f>
        <v>309450.40430845757</v>
      </c>
      <c r="S7" s="157">
        <f t="shared" si="4"/>
        <v>48767189.475691542</v>
      </c>
      <c r="T7" s="41">
        <v>93348886.149999991</v>
      </c>
      <c r="U7" s="42">
        <f>'Accounting for Trans COSS'!$E$12*'Trial Balance Summary'!T7/SUM('Trial Balance Summary'!$Q$5:$Q$7,'Trial Balance Summary'!$T$5:$T$7)</f>
        <v>588606.93461277103</v>
      </c>
      <c r="V7" s="157">
        <f t="shared" si="5"/>
        <v>92760279.215387225</v>
      </c>
    </row>
    <row r="8" spans="1:22" x14ac:dyDescent="0.25">
      <c r="A8" s="3">
        <v>330</v>
      </c>
      <c r="B8" s="3" t="s">
        <v>16</v>
      </c>
      <c r="C8" s="5">
        <f t="shared" si="0"/>
        <v>0</v>
      </c>
      <c r="D8" s="35">
        <v>0</v>
      </c>
      <c r="E8" s="5">
        <f t="shared" si="1"/>
        <v>0</v>
      </c>
      <c r="G8" s="3">
        <v>330</v>
      </c>
      <c r="H8" s="3" t="s">
        <v>16</v>
      </c>
      <c r="I8" s="5">
        <f t="shared" si="2"/>
        <v>19685660.300000001</v>
      </c>
      <c r="J8" s="35">
        <v>0</v>
      </c>
      <c r="K8" s="5">
        <f t="shared" si="3"/>
        <v>19685660.300000001</v>
      </c>
      <c r="O8" s="3" t="s">
        <v>158</v>
      </c>
      <c r="P8" s="3">
        <v>330</v>
      </c>
      <c r="Q8" s="35">
        <v>0</v>
      </c>
      <c r="R8" s="5">
        <f>'Accounting for Trans COSS'!$E$8*'Trial Balance Summary'!Q8/SUM('Trial Balance Summary'!$Q$8:$Q$24,'Trial Balance Summary'!$T$8:$T$24)</f>
        <v>0</v>
      </c>
      <c r="S8" s="37">
        <f t="shared" si="4"/>
        <v>0</v>
      </c>
      <c r="T8" s="35">
        <v>19685660.300000001</v>
      </c>
      <c r="U8" s="5">
        <f>'Accounting for Trans COSS'!$E$8*'Trial Balance Summary'!T8/SUM('Trial Balance Summary'!$Q$8:$Q$24,'Trial Balance Summary'!$T$8:$T$24)</f>
        <v>0</v>
      </c>
      <c r="V8" s="37">
        <f t="shared" si="5"/>
        <v>19685660.300000001</v>
      </c>
    </row>
    <row r="9" spans="1:22" x14ac:dyDescent="0.25">
      <c r="A9" s="3">
        <v>331</v>
      </c>
      <c r="B9" s="3" t="s">
        <v>17</v>
      </c>
      <c r="C9" s="5">
        <f t="shared" si="0"/>
        <v>0</v>
      </c>
      <c r="D9" s="35">
        <v>0</v>
      </c>
      <c r="E9" s="5">
        <f t="shared" si="1"/>
        <v>0</v>
      </c>
      <c r="G9" s="3">
        <v>331</v>
      </c>
      <c r="H9" s="3" t="s">
        <v>17</v>
      </c>
      <c r="I9" s="5">
        <f t="shared" si="2"/>
        <v>144112917.75</v>
      </c>
      <c r="J9" s="35">
        <v>0</v>
      </c>
      <c r="K9" s="5">
        <f t="shared" si="3"/>
        <v>144112917.75</v>
      </c>
      <c r="O9" s="3" t="s">
        <v>158</v>
      </c>
      <c r="P9" s="3">
        <v>331</v>
      </c>
      <c r="Q9" s="35">
        <v>0</v>
      </c>
      <c r="R9" s="5">
        <f>'Accounting for Trans COSS'!$E$8*'Trial Balance Summary'!Q9/SUM('Trial Balance Summary'!$Q$8:$Q$24,'Trial Balance Summary'!$T$8:$T$24)</f>
        <v>0</v>
      </c>
      <c r="S9" s="37">
        <f t="shared" si="4"/>
        <v>0</v>
      </c>
      <c r="T9" s="35">
        <v>144112917.75</v>
      </c>
      <c r="U9" s="5">
        <f>'Accounting for Trans COSS'!$E$8*'Trial Balance Summary'!T9/SUM('Trial Balance Summary'!$Q$8:$Q$24,'Trial Balance Summary'!$T$8:$T$24)</f>
        <v>0</v>
      </c>
      <c r="V9" s="37">
        <f t="shared" si="5"/>
        <v>144112917.75</v>
      </c>
    </row>
    <row r="10" spans="1:22" x14ac:dyDescent="0.25">
      <c r="A10" s="3">
        <v>332</v>
      </c>
      <c r="B10" s="3" t="s">
        <v>28</v>
      </c>
      <c r="C10" s="5">
        <f t="shared" si="0"/>
        <v>0</v>
      </c>
      <c r="D10" s="35">
        <v>0</v>
      </c>
      <c r="E10" s="5">
        <f t="shared" si="1"/>
        <v>0</v>
      </c>
      <c r="G10" s="3">
        <v>332</v>
      </c>
      <c r="H10" s="3" t="s">
        <v>28</v>
      </c>
      <c r="I10" s="5">
        <f t="shared" si="2"/>
        <v>511074820.58999997</v>
      </c>
      <c r="J10" s="35">
        <v>0</v>
      </c>
      <c r="K10" s="5">
        <f t="shared" si="3"/>
        <v>511074820.58999997</v>
      </c>
      <c r="O10" s="3" t="s">
        <v>158</v>
      </c>
      <c r="P10" s="3">
        <v>332</v>
      </c>
      <c r="Q10" s="35">
        <v>0</v>
      </c>
      <c r="R10" s="5">
        <f>'Accounting for Trans COSS'!$E$8*'Trial Balance Summary'!Q10/SUM('Trial Balance Summary'!$Q$8:$Q$24,'Trial Balance Summary'!$T$8:$T$24)</f>
        <v>0</v>
      </c>
      <c r="S10" s="37">
        <f t="shared" si="4"/>
        <v>0</v>
      </c>
      <c r="T10" s="35">
        <v>511074820.58999997</v>
      </c>
      <c r="U10" s="5">
        <f>'Accounting for Trans COSS'!$E$8*'Trial Balance Summary'!T10/SUM('Trial Balance Summary'!$Q$8:$Q$24,'Trial Balance Summary'!$T$8:$T$24)</f>
        <v>0</v>
      </c>
      <c r="V10" s="37">
        <f t="shared" si="5"/>
        <v>511074820.58999997</v>
      </c>
    </row>
    <row r="11" spans="1:22" x14ac:dyDescent="0.25">
      <c r="A11" s="3">
        <v>333</v>
      </c>
      <c r="B11" s="3" t="s">
        <v>29</v>
      </c>
      <c r="C11" s="5">
        <f t="shared" si="0"/>
        <v>0</v>
      </c>
      <c r="D11" s="35">
        <v>0</v>
      </c>
      <c r="E11" s="5">
        <f t="shared" si="1"/>
        <v>0</v>
      </c>
      <c r="G11" s="3">
        <v>333</v>
      </c>
      <c r="H11" s="3" t="s">
        <v>29</v>
      </c>
      <c r="I11" s="5">
        <f t="shared" si="2"/>
        <v>625533456.67999995</v>
      </c>
      <c r="J11" s="35">
        <v>0</v>
      </c>
      <c r="K11" s="5">
        <f t="shared" si="3"/>
        <v>625533456.67999995</v>
      </c>
      <c r="O11" s="3" t="s">
        <v>158</v>
      </c>
      <c r="P11" s="3">
        <v>333</v>
      </c>
      <c r="Q11" s="35">
        <v>0</v>
      </c>
      <c r="R11" s="5">
        <f>'Accounting for Trans COSS'!$E$8*'Trial Balance Summary'!Q11/SUM('Trial Balance Summary'!$Q$8:$Q$24,'Trial Balance Summary'!$T$8:$T$24)</f>
        <v>0</v>
      </c>
      <c r="S11" s="37">
        <f t="shared" si="4"/>
        <v>0</v>
      </c>
      <c r="T11" s="35">
        <v>625533456.67999995</v>
      </c>
      <c r="U11" s="5">
        <f>'Accounting for Trans COSS'!$E$8*'Trial Balance Summary'!T11/SUM('Trial Balance Summary'!$Q$8:$Q$24,'Trial Balance Summary'!$T$8:$T$24)</f>
        <v>0</v>
      </c>
      <c r="V11" s="37">
        <f t="shared" si="5"/>
        <v>625533456.67999995</v>
      </c>
    </row>
    <row r="12" spans="1:22" x14ac:dyDescent="0.25">
      <c r="A12" s="3">
        <v>334</v>
      </c>
      <c r="B12" s="3" t="s">
        <v>18</v>
      </c>
      <c r="C12" s="5">
        <f t="shared" si="0"/>
        <v>0</v>
      </c>
      <c r="D12" s="35">
        <v>0</v>
      </c>
      <c r="E12" s="5">
        <f t="shared" si="1"/>
        <v>0</v>
      </c>
      <c r="G12" s="3">
        <v>334</v>
      </c>
      <c r="H12" s="3" t="s">
        <v>18</v>
      </c>
      <c r="I12" s="5">
        <f t="shared" si="2"/>
        <v>59024861.200000003</v>
      </c>
      <c r="J12" s="35">
        <v>0</v>
      </c>
      <c r="K12" s="5">
        <f t="shared" si="3"/>
        <v>59024861.200000003</v>
      </c>
      <c r="O12" s="3" t="s">
        <v>158</v>
      </c>
      <c r="P12" s="3">
        <v>334</v>
      </c>
      <c r="Q12" s="35">
        <v>0</v>
      </c>
      <c r="R12" s="5">
        <f>'Accounting for Trans COSS'!$E$8*'Trial Balance Summary'!Q12/SUM('Trial Balance Summary'!$Q$8:$Q$24,'Trial Balance Summary'!$T$8:$T$24)</f>
        <v>0</v>
      </c>
      <c r="S12" s="37">
        <f t="shared" si="4"/>
        <v>0</v>
      </c>
      <c r="T12" s="35">
        <v>59024861.200000003</v>
      </c>
      <c r="U12" s="5">
        <f>'Accounting for Trans COSS'!$E$8*'Trial Balance Summary'!T12/SUM('Trial Balance Summary'!$Q$8:$Q$24,'Trial Balance Summary'!$T$8:$T$24)</f>
        <v>0</v>
      </c>
      <c r="V12" s="37">
        <f t="shared" si="5"/>
        <v>59024861.200000003</v>
      </c>
    </row>
    <row r="13" spans="1:22" x14ac:dyDescent="0.25">
      <c r="A13" s="3">
        <v>335</v>
      </c>
      <c r="B13" s="3" t="s">
        <v>15</v>
      </c>
      <c r="C13" s="5">
        <f t="shared" si="0"/>
        <v>0</v>
      </c>
      <c r="D13" s="35">
        <v>0</v>
      </c>
      <c r="E13" s="5">
        <f t="shared" si="1"/>
        <v>0</v>
      </c>
      <c r="G13" s="3">
        <v>335</v>
      </c>
      <c r="H13" s="3" t="s">
        <v>15</v>
      </c>
      <c r="I13" s="5">
        <f t="shared" si="2"/>
        <v>63234736.299999997</v>
      </c>
      <c r="J13" s="35">
        <v>0</v>
      </c>
      <c r="K13" s="5">
        <f t="shared" si="3"/>
        <v>63234736.299999997</v>
      </c>
      <c r="O13" s="3" t="s">
        <v>158</v>
      </c>
      <c r="P13" s="3">
        <v>335</v>
      </c>
      <c r="Q13" s="35">
        <v>0</v>
      </c>
      <c r="R13" s="5">
        <f>'Accounting for Trans COSS'!$E$8*'Trial Balance Summary'!Q13/SUM('Trial Balance Summary'!$Q$8:$Q$24,'Trial Balance Summary'!$T$8:$T$24)</f>
        <v>0</v>
      </c>
      <c r="S13" s="37">
        <f t="shared" si="4"/>
        <v>0</v>
      </c>
      <c r="T13" s="35">
        <v>63234736.299999997</v>
      </c>
      <c r="U13" s="5">
        <f>'Accounting for Trans COSS'!$E$8*'Trial Balance Summary'!T13/SUM('Trial Balance Summary'!$Q$8:$Q$24,'Trial Balance Summary'!$T$8:$T$24)</f>
        <v>0</v>
      </c>
      <c r="V13" s="37">
        <f t="shared" si="5"/>
        <v>63234736.299999997</v>
      </c>
    </row>
    <row r="14" spans="1:22" x14ac:dyDescent="0.25">
      <c r="A14" s="3">
        <v>336</v>
      </c>
      <c r="B14" s="3" t="s">
        <v>30</v>
      </c>
      <c r="C14" s="5">
        <f t="shared" si="0"/>
        <v>0</v>
      </c>
      <c r="D14" s="35">
        <v>0</v>
      </c>
      <c r="E14" s="5">
        <f t="shared" si="1"/>
        <v>0</v>
      </c>
      <c r="G14" s="3">
        <v>336</v>
      </c>
      <c r="H14" s="3" t="s">
        <v>30</v>
      </c>
      <c r="I14" s="5">
        <f t="shared" si="2"/>
        <v>1792667.77</v>
      </c>
      <c r="J14" s="35">
        <v>0</v>
      </c>
      <c r="K14" s="5">
        <f t="shared" si="3"/>
        <v>1792667.77</v>
      </c>
      <c r="O14" s="3" t="s">
        <v>158</v>
      </c>
      <c r="P14" s="3">
        <v>336</v>
      </c>
      <c r="Q14" s="35">
        <v>0</v>
      </c>
      <c r="R14" s="5">
        <f>'Accounting for Trans COSS'!$E$8*'Trial Balance Summary'!Q14/SUM('Trial Balance Summary'!$Q$8:$Q$24,'Trial Balance Summary'!$T$8:$T$24)</f>
        <v>0</v>
      </c>
      <c r="S14" s="37">
        <f t="shared" si="4"/>
        <v>0</v>
      </c>
      <c r="T14" s="35">
        <v>1792667.77</v>
      </c>
      <c r="U14" s="5">
        <f>'Accounting for Trans COSS'!$E$8*'Trial Balance Summary'!T14/SUM('Trial Balance Summary'!$Q$8:$Q$24,'Trial Balance Summary'!$T$8:$T$24)</f>
        <v>0</v>
      </c>
      <c r="V14" s="37">
        <f t="shared" si="5"/>
        <v>1792667.77</v>
      </c>
    </row>
    <row r="15" spans="1:22" x14ac:dyDescent="0.25">
      <c r="A15" s="3">
        <v>337</v>
      </c>
      <c r="B15" s="3" t="s">
        <v>31</v>
      </c>
      <c r="C15" s="5">
        <f t="shared" si="0"/>
        <v>0</v>
      </c>
      <c r="D15" s="35">
        <v>0</v>
      </c>
      <c r="E15" s="5">
        <f t="shared" si="1"/>
        <v>0</v>
      </c>
      <c r="G15" s="3">
        <v>337</v>
      </c>
      <c r="H15" s="3" t="s">
        <v>31</v>
      </c>
      <c r="I15" s="5">
        <f t="shared" si="2"/>
        <v>0</v>
      </c>
      <c r="J15" s="35">
        <v>0</v>
      </c>
      <c r="K15" s="5">
        <f t="shared" si="3"/>
        <v>0</v>
      </c>
      <c r="O15" s="3" t="s">
        <v>158</v>
      </c>
      <c r="P15" s="3">
        <v>337</v>
      </c>
      <c r="Q15" s="35">
        <v>0</v>
      </c>
      <c r="R15" s="5">
        <f>'Accounting for Trans COSS'!$E$8*'Trial Balance Summary'!Q15/SUM('Trial Balance Summary'!$Q$8:$Q$24,'Trial Balance Summary'!$T$8:$T$24)</f>
        <v>0</v>
      </c>
      <c r="S15" s="37">
        <f t="shared" si="4"/>
        <v>0</v>
      </c>
      <c r="T15" s="35">
        <v>0</v>
      </c>
      <c r="U15" s="5">
        <f>'Accounting for Trans COSS'!$E$8*'Trial Balance Summary'!T15/SUM('Trial Balance Summary'!$Q$8:$Q$24,'Trial Balance Summary'!$T$8:$T$24)</f>
        <v>0</v>
      </c>
      <c r="V15" s="37">
        <f t="shared" si="5"/>
        <v>0</v>
      </c>
    </row>
    <row r="16" spans="1:22" x14ac:dyDescent="0.25">
      <c r="A16" s="3">
        <v>340</v>
      </c>
      <c r="B16" s="3" t="s">
        <v>16</v>
      </c>
      <c r="C16" s="5">
        <f t="shared" si="0"/>
        <v>0</v>
      </c>
      <c r="D16" s="35">
        <v>0</v>
      </c>
      <c r="E16" s="5">
        <f t="shared" si="1"/>
        <v>0</v>
      </c>
      <c r="G16" s="3">
        <v>340</v>
      </c>
      <c r="H16" s="3" t="s">
        <v>16</v>
      </c>
      <c r="I16" s="5">
        <f t="shared" si="2"/>
        <v>0</v>
      </c>
      <c r="J16" s="35">
        <v>0</v>
      </c>
      <c r="K16" s="5">
        <f t="shared" si="3"/>
        <v>0</v>
      </c>
      <c r="O16" s="3" t="s">
        <v>158</v>
      </c>
      <c r="P16" s="3">
        <v>340</v>
      </c>
      <c r="Q16" s="35">
        <v>0</v>
      </c>
      <c r="R16" s="5">
        <f>'Accounting for Trans COSS'!$E$8*'Trial Balance Summary'!Q16/SUM('Trial Balance Summary'!$Q$8:$Q$24,'Trial Balance Summary'!$T$8:$T$24)</f>
        <v>0</v>
      </c>
      <c r="S16" s="37">
        <f t="shared" si="4"/>
        <v>0</v>
      </c>
      <c r="T16" s="35">
        <v>0</v>
      </c>
      <c r="U16" s="5">
        <f>'Accounting for Trans COSS'!$E$8*'Trial Balance Summary'!T16/SUM('Trial Balance Summary'!$Q$8:$Q$24,'Trial Balance Summary'!$T$8:$T$24)</f>
        <v>0</v>
      </c>
      <c r="V16" s="37">
        <f t="shared" si="5"/>
        <v>0</v>
      </c>
    </row>
    <row r="17" spans="1:22" x14ac:dyDescent="0.25">
      <c r="A17" s="3">
        <v>341</v>
      </c>
      <c r="B17" s="3" t="s">
        <v>17</v>
      </c>
      <c r="C17" s="5">
        <f t="shared" si="0"/>
        <v>0</v>
      </c>
      <c r="D17" s="35">
        <v>0</v>
      </c>
      <c r="E17" s="5">
        <f t="shared" si="1"/>
        <v>0</v>
      </c>
      <c r="G17" s="3">
        <v>341</v>
      </c>
      <c r="H17" s="3" t="s">
        <v>17</v>
      </c>
      <c r="I17" s="5">
        <f t="shared" si="2"/>
        <v>0</v>
      </c>
      <c r="J17" s="35">
        <v>0</v>
      </c>
      <c r="K17" s="5">
        <f t="shared" si="3"/>
        <v>0</v>
      </c>
      <c r="O17" s="3" t="s">
        <v>158</v>
      </c>
      <c r="P17" s="3">
        <v>341</v>
      </c>
      <c r="Q17" s="35">
        <v>0</v>
      </c>
      <c r="R17" s="5">
        <f>'Accounting for Trans COSS'!$E$8*'Trial Balance Summary'!Q17/SUM('Trial Balance Summary'!$Q$8:$Q$24,'Trial Balance Summary'!$T$8:$T$24)</f>
        <v>0</v>
      </c>
      <c r="S17" s="37">
        <f t="shared" si="4"/>
        <v>0</v>
      </c>
      <c r="T17" s="35">
        <v>0</v>
      </c>
      <c r="U17" s="5">
        <f>'Accounting for Trans COSS'!$E$8*'Trial Balance Summary'!T17/SUM('Trial Balance Summary'!$Q$8:$Q$24,'Trial Balance Summary'!$T$8:$T$24)</f>
        <v>0</v>
      </c>
      <c r="V17" s="37">
        <f t="shared" si="5"/>
        <v>0</v>
      </c>
    </row>
    <row r="18" spans="1:22" x14ac:dyDescent="0.25">
      <c r="A18" s="3">
        <v>342</v>
      </c>
      <c r="B18" s="3" t="s">
        <v>32</v>
      </c>
      <c r="C18" s="5">
        <f t="shared" si="0"/>
        <v>0</v>
      </c>
      <c r="D18" s="35">
        <v>0</v>
      </c>
      <c r="E18" s="5">
        <f t="shared" si="1"/>
        <v>0</v>
      </c>
      <c r="G18" s="3">
        <v>342</v>
      </c>
      <c r="H18" s="3" t="s">
        <v>32</v>
      </c>
      <c r="I18" s="5">
        <f t="shared" si="2"/>
        <v>0</v>
      </c>
      <c r="J18" s="35">
        <v>0</v>
      </c>
      <c r="K18" s="5">
        <f t="shared" si="3"/>
        <v>0</v>
      </c>
      <c r="O18" s="3" t="s">
        <v>158</v>
      </c>
      <c r="P18" s="3">
        <v>342</v>
      </c>
      <c r="Q18" s="35">
        <v>0</v>
      </c>
      <c r="R18" s="5">
        <f>'Accounting for Trans COSS'!$E$8*'Trial Balance Summary'!Q18/SUM('Trial Balance Summary'!$Q$8:$Q$24,'Trial Balance Summary'!$T$8:$T$24)</f>
        <v>0</v>
      </c>
      <c r="S18" s="37">
        <f t="shared" si="4"/>
        <v>0</v>
      </c>
      <c r="T18" s="35">
        <v>0</v>
      </c>
      <c r="U18" s="5">
        <f>'Accounting for Trans COSS'!$E$8*'Trial Balance Summary'!T18/SUM('Trial Balance Summary'!$Q$8:$Q$24,'Trial Balance Summary'!$T$8:$T$24)</f>
        <v>0</v>
      </c>
      <c r="V18" s="37">
        <f t="shared" si="5"/>
        <v>0</v>
      </c>
    </row>
    <row r="19" spans="1:22" x14ac:dyDescent="0.25">
      <c r="A19" s="3">
        <v>343</v>
      </c>
      <c r="B19" s="3" t="s">
        <v>33</v>
      </c>
      <c r="C19" s="5">
        <f t="shared" si="0"/>
        <v>0</v>
      </c>
      <c r="D19" s="35">
        <v>0</v>
      </c>
      <c r="E19" s="5">
        <f t="shared" si="1"/>
        <v>0</v>
      </c>
      <c r="G19" s="3">
        <v>343</v>
      </c>
      <c r="H19" s="3" t="s">
        <v>33</v>
      </c>
      <c r="I19" s="5">
        <f t="shared" si="2"/>
        <v>0</v>
      </c>
      <c r="J19" s="35">
        <v>0</v>
      </c>
      <c r="K19" s="5">
        <f t="shared" si="3"/>
        <v>0</v>
      </c>
      <c r="O19" s="3" t="s">
        <v>158</v>
      </c>
      <c r="P19" s="3">
        <v>343</v>
      </c>
      <c r="Q19" s="35">
        <v>0</v>
      </c>
      <c r="R19" s="5">
        <f>'Accounting for Trans COSS'!$E$8*'Trial Balance Summary'!Q19/SUM('Trial Balance Summary'!$Q$8:$Q$24,'Trial Balance Summary'!$T$8:$T$24)</f>
        <v>0</v>
      </c>
      <c r="S19" s="37">
        <f t="shared" si="4"/>
        <v>0</v>
      </c>
      <c r="T19" s="35">
        <v>0</v>
      </c>
      <c r="U19" s="5">
        <f>'Accounting for Trans COSS'!$E$8*'Trial Balance Summary'!T19/SUM('Trial Balance Summary'!$Q$8:$Q$24,'Trial Balance Summary'!$T$8:$T$24)</f>
        <v>0</v>
      </c>
      <c r="V19" s="37">
        <f t="shared" si="5"/>
        <v>0</v>
      </c>
    </row>
    <row r="20" spans="1:22" x14ac:dyDescent="0.25">
      <c r="A20" s="3">
        <v>344</v>
      </c>
      <c r="B20" s="3" t="s">
        <v>34</v>
      </c>
      <c r="C20" s="5">
        <f t="shared" si="0"/>
        <v>0</v>
      </c>
      <c r="D20" s="35">
        <v>0</v>
      </c>
      <c r="E20" s="5">
        <f t="shared" si="1"/>
        <v>0</v>
      </c>
      <c r="G20" s="3">
        <v>344</v>
      </c>
      <c r="H20" s="3" t="s">
        <v>34</v>
      </c>
      <c r="I20" s="5">
        <f t="shared" si="2"/>
        <v>0</v>
      </c>
      <c r="J20" s="35">
        <v>0</v>
      </c>
      <c r="K20" s="5">
        <f t="shared" si="3"/>
        <v>0</v>
      </c>
      <c r="O20" s="3" t="s">
        <v>158</v>
      </c>
      <c r="P20" s="3">
        <v>344</v>
      </c>
      <c r="Q20" s="35">
        <v>0</v>
      </c>
      <c r="R20" s="5">
        <f>'Accounting for Trans COSS'!$E$8*'Trial Balance Summary'!Q20/SUM('Trial Balance Summary'!$Q$8:$Q$24,'Trial Balance Summary'!$T$8:$T$24)</f>
        <v>0</v>
      </c>
      <c r="S20" s="37">
        <f t="shared" si="4"/>
        <v>0</v>
      </c>
      <c r="T20" s="35">
        <v>0</v>
      </c>
      <c r="U20" s="5">
        <f>'Accounting for Trans COSS'!$E$8*'Trial Balance Summary'!T20/SUM('Trial Balance Summary'!$Q$8:$Q$24,'Trial Balance Summary'!$T$8:$T$24)</f>
        <v>0</v>
      </c>
      <c r="V20" s="37">
        <f t="shared" si="5"/>
        <v>0</v>
      </c>
    </row>
    <row r="21" spans="1:22" x14ac:dyDescent="0.25">
      <c r="A21" s="3">
        <v>345</v>
      </c>
      <c r="B21" s="3" t="s">
        <v>18</v>
      </c>
      <c r="C21" s="5">
        <f t="shared" si="0"/>
        <v>0</v>
      </c>
      <c r="D21" s="35">
        <v>0</v>
      </c>
      <c r="E21" s="5">
        <f t="shared" si="1"/>
        <v>0</v>
      </c>
      <c r="G21" s="3">
        <v>345</v>
      </c>
      <c r="H21" s="3" t="s">
        <v>18</v>
      </c>
      <c r="I21" s="5">
        <f t="shared" si="2"/>
        <v>0</v>
      </c>
      <c r="J21" s="35">
        <v>0</v>
      </c>
      <c r="K21" s="5">
        <f t="shared" si="3"/>
        <v>0</v>
      </c>
      <c r="O21" s="3" t="s">
        <v>158</v>
      </c>
      <c r="P21" s="3">
        <v>345</v>
      </c>
      <c r="Q21" s="35">
        <v>0</v>
      </c>
      <c r="R21" s="5">
        <f>'Accounting for Trans COSS'!$E$8*'Trial Balance Summary'!Q21/SUM('Trial Balance Summary'!$Q$8:$Q$24,'Trial Balance Summary'!$T$8:$T$24)</f>
        <v>0</v>
      </c>
      <c r="S21" s="37">
        <f t="shared" si="4"/>
        <v>0</v>
      </c>
      <c r="T21" s="35">
        <v>0</v>
      </c>
      <c r="U21" s="5">
        <f>'Accounting for Trans COSS'!$E$8*'Trial Balance Summary'!T21/SUM('Trial Balance Summary'!$Q$8:$Q$24,'Trial Balance Summary'!$T$8:$T$24)</f>
        <v>0</v>
      </c>
      <c r="V21" s="37">
        <f t="shared" si="5"/>
        <v>0</v>
      </c>
    </row>
    <row r="22" spans="1:22" x14ac:dyDescent="0.25">
      <c r="A22" s="3">
        <v>346</v>
      </c>
      <c r="B22" s="3" t="s">
        <v>15</v>
      </c>
      <c r="C22" s="5">
        <f t="shared" si="0"/>
        <v>29655.78</v>
      </c>
      <c r="D22" s="35">
        <v>0</v>
      </c>
      <c r="E22" s="5">
        <f t="shared" si="1"/>
        <v>29655.78</v>
      </c>
      <c r="G22" s="3">
        <v>346</v>
      </c>
      <c r="H22" s="3" t="s">
        <v>15</v>
      </c>
      <c r="I22" s="5">
        <f t="shared" si="2"/>
        <v>0</v>
      </c>
      <c r="J22" s="35">
        <v>0</v>
      </c>
      <c r="K22" s="5">
        <f t="shared" si="3"/>
        <v>0</v>
      </c>
      <c r="O22" s="3" t="s">
        <v>158</v>
      </c>
      <c r="P22" s="3">
        <v>346</v>
      </c>
      <c r="Q22" s="35">
        <v>29655.78</v>
      </c>
      <c r="R22" s="5">
        <f>'Accounting for Trans COSS'!$E$8*'Trial Balance Summary'!Q22/SUM('Trial Balance Summary'!$Q$8:$Q$24,'Trial Balance Summary'!$T$8:$T$24)</f>
        <v>0</v>
      </c>
      <c r="S22" s="37">
        <f t="shared" si="4"/>
        <v>29655.78</v>
      </c>
      <c r="T22" s="35">
        <v>0</v>
      </c>
      <c r="U22" s="5">
        <f>'Accounting for Trans COSS'!$E$8*'Trial Balance Summary'!T22/SUM('Trial Balance Summary'!$Q$8:$Q$24,'Trial Balance Summary'!$T$8:$T$24)</f>
        <v>0</v>
      </c>
      <c r="V22" s="37">
        <f t="shared" si="5"/>
        <v>0</v>
      </c>
    </row>
    <row r="23" spans="1:22" x14ac:dyDescent="0.25">
      <c r="A23" s="3">
        <v>347</v>
      </c>
      <c r="B23" s="3" t="s">
        <v>35</v>
      </c>
      <c r="C23" s="5">
        <f t="shared" si="0"/>
        <v>0</v>
      </c>
      <c r="D23" s="35">
        <v>0</v>
      </c>
      <c r="E23" s="5">
        <f t="shared" si="1"/>
        <v>0</v>
      </c>
      <c r="G23" s="3">
        <v>347</v>
      </c>
      <c r="H23" s="3" t="s">
        <v>35</v>
      </c>
      <c r="I23" s="5">
        <f t="shared" si="2"/>
        <v>0</v>
      </c>
      <c r="J23" s="35">
        <v>0</v>
      </c>
      <c r="K23" s="5">
        <f t="shared" si="3"/>
        <v>0</v>
      </c>
      <c r="O23" s="3" t="s">
        <v>158</v>
      </c>
      <c r="P23" s="3">
        <v>347</v>
      </c>
      <c r="Q23" s="35">
        <v>0</v>
      </c>
      <c r="R23" s="5">
        <f>'Accounting for Trans COSS'!$E$8*'Trial Balance Summary'!Q23/SUM('Trial Balance Summary'!$Q$8:$Q$24,'Trial Balance Summary'!$T$8:$T$24)</f>
        <v>0</v>
      </c>
      <c r="S23" s="37">
        <f t="shared" si="4"/>
        <v>0</v>
      </c>
      <c r="T23" s="35">
        <v>0</v>
      </c>
      <c r="U23" s="5">
        <f>'Accounting for Trans COSS'!$E$8*'Trial Balance Summary'!T23/SUM('Trial Balance Summary'!$Q$8:$Q$24,'Trial Balance Summary'!$T$8:$T$24)</f>
        <v>0</v>
      </c>
      <c r="V23" s="37">
        <f t="shared" si="5"/>
        <v>0</v>
      </c>
    </row>
    <row r="24" spans="1:22" x14ac:dyDescent="0.25">
      <c r="A24" s="3">
        <v>348</v>
      </c>
      <c r="B24" s="3" t="s">
        <v>36</v>
      </c>
      <c r="C24" s="5">
        <f t="shared" si="0"/>
        <v>0</v>
      </c>
      <c r="D24" s="35">
        <v>0</v>
      </c>
      <c r="E24" s="5">
        <f t="shared" si="1"/>
        <v>0</v>
      </c>
      <c r="G24" s="3">
        <v>348</v>
      </c>
      <c r="H24" s="3" t="s">
        <v>36</v>
      </c>
      <c r="I24" s="5">
        <f t="shared" si="2"/>
        <v>0</v>
      </c>
      <c r="J24" s="35">
        <v>0</v>
      </c>
      <c r="K24" s="5">
        <f t="shared" si="3"/>
        <v>0</v>
      </c>
      <c r="O24" s="40" t="s">
        <v>158</v>
      </c>
      <c r="P24" s="40">
        <v>348</v>
      </c>
      <c r="Q24" s="41">
        <v>0</v>
      </c>
      <c r="R24" s="42">
        <f>'Accounting for Trans COSS'!$E$8*'Trial Balance Summary'!Q24/SUM('Trial Balance Summary'!$Q$8:$Q$24,'Trial Balance Summary'!$T$8:$T$24)</f>
        <v>0</v>
      </c>
      <c r="S24" s="157">
        <f t="shared" si="4"/>
        <v>0</v>
      </c>
      <c r="T24" s="41">
        <v>0</v>
      </c>
      <c r="U24" s="42">
        <f>'Accounting for Trans COSS'!$E$8*'Trial Balance Summary'!T24/SUM('Trial Balance Summary'!$Q$8:$Q$24,'Trial Balance Summary'!$T$8:$T$24)</f>
        <v>0</v>
      </c>
      <c r="V24" s="157">
        <f t="shared" si="5"/>
        <v>0</v>
      </c>
    </row>
    <row r="25" spans="1:22" x14ac:dyDescent="0.25">
      <c r="A25" s="3">
        <v>350</v>
      </c>
      <c r="B25" s="3" t="s">
        <v>16</v>
      </c>
      <c r="C25" s="5">
        <f t="shared" si="0"/>
        <v>1596878.6786479333</v>
      </c>
      <c r="D25" s="35">
        <v>0</v>
      </c>
      <c r="E25" s="5">
        <f t="shared" si="1"/>
        <v>1596878.6786479333</v>
      </c>
      <c r="G25" s="3">
        <v>350</v>
      </c>
      <c r="H25" s="3" t="s">
        <v>16</v>
      </c>
      <c r="I25" s="5">
        <f t="shared" si="2"/>
        <v>320549.85876131232</v>
      </c>
      <c r="J25" s="35">
        <v>0</v>
      </c>
      <c r="K25" s="5">
        <f t="shared" si="3"/>
        <v>320549.85876131232</v>
      </c>
      <c r="O25" s="3" t="s">
        <v>159</v>
      </c>
      <c r="P25" s="3">
        <v>350</v>
      </c>
      <c r="Q25" s="35">
        <v>1667921.41</v>
      </c>
      <c r="R25" s="5">
        <f>'Accounting for Trans COSS'!$E$9*'Trial Balance Summary'!Q25/SUM('Trial Balance Summary'!$Q$25:$Q$33,'Trial Balance Summary'!$T$25:$T$33)</f>
        <v>71042.731352066578</v>
      </c>
      <c r="S25" s="37">
        <f t="shared" si="4"/>
        <v>1596878.6786479333</v>
      </c>
      <c r="T25" s="35">
        <v>334810.64</v>
      </c>
      <c r="U25" s="5">
        <f>'Accounting for Trans COSS'!$E$9*'Trial Balance Summary'!T25/SUM('Trial Balance Summary'!$Q$25:$Q$33,'Trial Balance Summary'!$T$25:$T$33)</f>
        <v>14260.781238687669</v>
      </c>
      <c r="V25" s="37">
        <f t="shared" si="5"/>
        <v>320549.85876131232</v>
      </c>
    </row>
    <row r="26" spans="1:22" x14ac:dyDescent="0.25">
      <c r="A26" s="3">
        <v>352</v>
      </c>
      <c r="B26" s="3" t="s">
        <v>17</v>
      </c>
      <c r="C26" s="5">
        <f t="shared" si="0"/>
        <v>739936.50735367928</v>
      </c>
      <c r="D26" s="35">
        <v>0</v>
      </c>
      <c r="E26" s="5">
        <f t="shared" si="1"/>
        <v>739936.50735367928</v>
      </c>
      <c r="G26" s="3">
        <v>352</v>
      </c>
      <c r="H26" s="3" t="s">
        <v>17</v>
      </c>
      <c r="I26" s="5">
        <f t="shared" si="2"/>
        <v>4915268.3611902948</v>
      </c>
      <c r="J26" s="35">
        <v>0</v>
      </c>
      <c r="K26" s="5">
        <f t="shared" si="3"/>
        <v>4915268.3611902948</v>
      </c>
      <c r="O26" s="3" t="s">
        <v>159</v>
      </c>
      <c r="P26" s="3">
        <v>352</v>
      </c>
      <c r="Q26" s="35">
        <v>772855.17</v>
      </c>
      <c r="R26" s="5">
        <f>'Accounting for Trans COSS'!$E$9*'Trial Balance Summary'!Q26/SUM('Trial Balance Summary'!$Q$25:$Q$33,'Trial Balance Summary'!$T$25:$T$33)</f>
        <v>32918.662646320823</v>
      </c>
      <c r="S26" s="37">
        <f t="shared" si="4"/>
        <v>739936.50735367928</v>
      </c>
      <c r="T26" s="35">
        <v>5133941.26</v>
      </c>
      <c r="U26" s="5">
        <f>'Accounting for Trans COSS'!$E$9*'Trial Balance Summary'!T26/SUM('Trial Balance Summary'!$Q$25:$Q$33,'Trial Balance Summary'!$T$25:$T$33)</f>
        <v>218672.89880970484</v>
      </c>
      <c r="V26" s="37">
        <f t="shared" si="5"/>
        <v>4915268.3611902948</v>
      </c>
    </row>
    <row r="27" spans="1:22" x14ac:dyDescent="0.25">
      <c r="A27" s="3">
        <v>353</v>
      </c>
      <c r="B27" s="3" t="s">
        <v>37</v>
      </c>
      <c r="C27" s="5">
        <f t="shared" si="0"/>
        <v>46116928.865998432</v>
      </c>
      <c r="D27" s="35">
        <v>0</v>
      </c>
      <c r="E27" s="5">
        <f t="shared" si="1"/>
        <v>46116928.865998432</v>
      </c>
      <c r="G27" s="3">
        <v>353</v>
      </c>
      <c r="H27" s="3" t="s">
        <v>37</v>
      </c>
      <c r="I27" s="5">
        <f t="shared" si="2"/>
        <v>37792346.728484951</v>
      </c>
      <c r="J27" s="35">
        <v>0</v>
      </c>
      <c r="K27" s="5">
        <f t="shared" si="3"/>
        <v>37792346.728484951</v>
      </c>
      <c r="O27" s="3" t="s">
        <v>159</v>
      </c>
      <c r="P27" s="3">
        <v>353</v>
      </c>
      <c r="Q27" s="35">
        <v>48168601.689999998</v>
      </c>
      <c r="R27" s="5">
        <f>'Accounting for Trans COSS'!$E$9*'Trial Balance Summary'!Q27/SUM('Trial Balance Summary'!$Q$25:$Q$33,'Trial Balance Summary'!$T$25:$T$33)</f>
        <v>2051672.8240015639</v>
      </c>
      <c r="S27" s="37">
        <f t="shared" si="4"/>
        <v>46116928.865998432</v>
      </c>
      <c r="T27" s="35">
        <v>39473671.409999996</v>
      </c>
      <c r="U27" s="5">
        <f>'Accounting for Trans COSS'!$E$9*'Trial Balance Summary'!T27/SUM('Trial Balance Summary'!$Q$25:$Q$33,'Trial Balance Summary'!$T$25:$T$33)</f>
        <v>1681324.681515049</v>
      </c>
      <c r="V27" s="37">
        <f t="shared" si="5"/>
        <v>37792346.728484951</v>
      </c>
    </row>
    <row r="28" spans="1:22" x14ac:dyDescent="0.25">
      <c r="A28" s="3">
        <v>354</v>
      </c>
      <c r="B28" s="3" t="s">
        <v>38</v>
      </c>
      <c r="C28" s="5">
        <f t="shared" si="0"/>
        <v>4064606.833505413</v>
      </c>
      <c r="D28" s="35">
        <v>0</v>
      </c>
      <c r="E28" s="5">
        <f t="shared" si="1"/>
        <v>4064606.833505413</v>
      </c>
      <c r="G28" s="3">
        <v>354</v>
      </c>
      <c r="H28" s="3" t="s">
        <v>38</v>
      </c>
      <c r="I28" s="5">
        <f t="shared" si="2"/>
        <v>5267810.0227479562</v>
      </c>
      <c r="J28" s="35">
        <v>0</v>
      </c>
      <c r="K28" s="5">
        <f t="shared" si="3"/>
        <v>5267810.0227479562</v>
      </c>
      <c r="O28" s="3" t="s">
        <v>159</v>
      </c>
      <c r="P28" s="3">
        <v>354</v>
      </c>
      <c r="Q28" s="35">
        <v>4245435.08</v>
      </c>
      <c r="R28" s="5">
        <f>'Accounting for Trans COSS'!$E$9*'Trial Balance Summary'!Q28/SUM('Trial Balance Summary'!$Q$25:$Q$33,'Trial Balance Summary'!$T$25:$T$33)</f>
        <v>180828.24649458713</v>
      </c>
      <c r="S28" s="37">
        <f t="shared" si="4"/>
        <v>4064606.833505413</v>
      </c>
      <c r="T28" s="35">
        <v>5502166.9699999997</v>
      </c>
      <c r="U28" s="5">
        <f>'Accounting for Trans COSS'!$E$9*'Trial Balance Summary'!T28/SUM('Trial Balance Summary'!$Q$25:$Q$33,'Trial Balance Summary'!$T$25:$T$33)</f>
        <v>234356.94725204361</v>
      </c>
      <c r="V28" s="37">
        <f t="shared" si="5"/>
        <v>5267810.0227479562</v>
      </c>
    </row>
    <row r="29" spans="1:22" x14ac:dyDescent="0.25">
      <c r="A29" s="3">
        <v>355</v>
      </c>
      <c r="B29" s="3" t="s">
        <v>39</v>
      </c>
      <c r="C29" s="5">
        <f t="shared" si="0"/>
        <v>83556084.859238133</v>
      </c>
      <c r="D29" s="35">
        <v>0</v>
      </c>
      <c r="E29" s="5">
        <f t="shared" si="1"/>
        <v>83556084.859238133</v>
      </c>
      <c r="G29" s="3">
        <v>355</v>
      </c>
      <c r="H29" s="3" t="s">
        <v>39</v>
      </c>
      <c r="I29" s="5">
        <f t="shared" si="2"/>
        <v>0</v>
      </c>
      <c r="J29" s="35">
        <v>0</v>
      </c>
      <c r="K29" s="5">
        <f t="shared" si="3"/>
        <v>0</v>
      </c>
      <c r="O29" s="3" t="s">
        <v>159</v>
      </c>
      <c r="P29" s="3">
        <v>355</v>
      </c>
      <c r="Q29" s="35">
        <v>87273369.439999998</v>
      </c>
      <c r="R29" s="5">
        <f>'Accounting for Trans COSS'!$E$9*'Trial Balance Summary'!Q29/SUM('Trial Balance Summary'!$Q$25:$Q$33,'Trial Balance Summary'!$T$25:$T$33)</f>
        <v>3717284.5807618587</v>
      </c>
      <c r="S29" s="37">
        <f t="shared" si="4"/>
        <v>83556084.859238133</v>
      </c>
      <c r="T29" s="35">
        <v>0</v>
      </c>
      <c r="U29" s="5">
        <f>'Accounting for Trans COSS'!$E$9*'Trial Balance Summary'!T29/SUM('Trial Balance Summary'!$Q$25:$Q$33,'Trial Balance Summary'!$T$25:$T$33)</f>
        <v>0</v>
      </c>
      <c r="V29" s="37">
        <f t="shared" si="5"/>
        <v>0</v>
      </c>
    </row>
    <row r="30" spans="1:22" x14ac:dyDescent="0.25">
      <c r="A30" s="3">
        <v>356</v>
      </c>
      <c r="B30" s="3" t="s">
        <v>40</v>
      </c>
      <c r="C30" s="5">
        <f t="shared" si="0"/>
        <v>56096984.248026997</v>
      </c>
      <c r="D30" s="35">
        <v>0</v>
      </c>
      <c r="E30" s="5">
        <f t="shared" si="1"/>
        <v>56096984.248026997</v>
      </c>
      <c r="G30" s="3">
        <v>356</v>
      </c>
      <c r="H30" s="3" t="s">
        <v>40</v>
      </c>
      <c r="I30" s="5">
        <f t="shared" si="2"/>
        <v>1705495.2506739777</v>
      </c>
      <c r="J30" s="35">
        <v>0</v>
      </c>
      <c r="K30" s="5">
        <f t="shared" si="3"/>
        <v>1705495.2506739777</v>
      </c>
      <c r="O30" s="3" t="s">
        <v>159</v>
      </c>
      <c r="P30" s="3">
        <v>356</v>
      </c>
      <c r="Q30" s="35">
        <v>58592654.729999997</v>
      </c>
      <c r="R30" s="5">
        <f>'Accounting for Trans COSS'!$E$9*'Trial Balance Summary'!Q30/SUM('Trial Balance Summary'!$Q$25:$Q$33,'Trial Balance Summary'!$T$25:$T$33)</f>
        <v>2495670.4819729989</v>
      </c>
      <c r="S30" s="37">
        <f t="shared" si="4"/>
        <v>56096984.248026997</v>
      </c>
      <c r="T30" s="35">
        <v>1781370.17</v>
      </c>
      <c r="U30" s="5">
        <f>'Accounting for Trans COSS'!$E$9*'Trial Balance Summary'!T30/SUM('Trial Balance Summary'!$Q$25:$Q$33,'Trial Balance Summary'!$T$25:$T$33)</f>
        <v>75874.919326022195</v>
      </c>
      <c r="V30" s="37">
        <f t="shared" si="5"/>
        <v>1705495.2506739777</v>
      </c>
    </row>
    <row r="31" spans="1:22" x14ac:dyDescent="0.25">
      <c r="A31" s="3">
        <v>357</v>
      </c>
      <c r="B31" s="3" t="s">
        <v>41</v>
      </c>
      <c r="C31" s="5">
        <f t="shared" si="0"/>
        <v>0</v>
      </c>
      <c r="D31" s="35">
        <v>0</v>
      </c>
      <c r="E31" s="5">
        <f t="shared" si="1"/>
        <v>0</v>
      </c>
      <c r="G31" s="3">
        <v>357</v>
      </c>
      <c r="H31" s="3" t="s">
        <v>41</v>
      </c>
      <c r="I31" s="5">
        <f t="shared" si="2"/>
        <v>0</v>
      </c>
      <c r="J31" s="35">
        <v>0</v>
      </c>
      <c r="K31" s="5">
        <f t="shared" si="3"/>
        <v>0</v>
      </c>
      <c r="O31" s="3" t="s">
        <v>159</v>
      </c>
      <c r="P31" s="3">
        <v>357</v>
      </c>
      <c r="Q31" s="35">
        <v>0</v>
      </c>
      <c r="R31" s="5">
        <f>'Accounting for Trans COSS'!$E$9*'Trial Balance Summary'!Q31/SUM('Trial Balance Summary'!$Q$25:$Q$33,'Trial Balance Summary'!$T$25:$T$33)</f>
        <v>0</v>
      </c>
      <c r="S31" s="37">
        <f t="shared" si="4"/>
        <v>0</v>
      </c>
      <c r="T31" s="35">
        <v>0</v>
      </c>
      <c r="U31" s="5">
        <f>'Accounting for Trans COSS'!$E$9*'Trial Balance Summary'!T31/SUM('Trial Balance Summary'!$Q$25:$Q$33,'Trial Balance Summary'!$T$25:$T$33)</f>
        <v>0</v>
      </c>
      <c r="V31" s="37">
        <f t="shared" si="5"/>
        <v>0</v>
      </c>
    </row>
    <row r="32" spans="1:22" x14ac:dyDescent="0.25">
      <c r="A32" s="3">
        <v>358</v>
      </c>
      <c r="B32" s="3" t="s">
        <v>42</v>
      </c>
      <c r="C32" s="5">
        <f t="shared" si="0"/>
        <v>0</v>
      </c>
      <c r="D32" s="35">
        <v>0</v>
      </c>
      <c r="E32" s="5">
        <f t="shared" si="1"/>
        <v>0</v>
      </c>
      <c r="G32" s="3">
        <v>358</v>
      </c>
      <c r="H32" s="3" t="s">
        <v>42</v>
      </c>
      <c r="I32" s="5">
        <f t="shared" si="2"/>
        <v>0</v>
      </c>
      <c r="J32" s="35">
        <v>0</v>
      </c>
      <c r="K32" s="5">
        <f t="shared" si="3"/>
        <v>0</v>
      </c>
      <c r="O32" s="3" t="s">
        <v>159</v>
      </c>
      <c r="P32" s="3">
        <v>358</v>
      </c>
      <c r="Q32" s="35">
        <v>0</v>
      </c>
      <c r="R32" s="5">
        <f>'Accounting for Trans COSS'!$E$9*'Trial Balance Summary'!Q32/SUM('Trial Balance Summary'!$Q$25:$Q$33,'Trial Balance Summary'!$T$25:$T$33)</f>
        <v>0</v>
      </c>
      <c r="S32" s="37">
        <f t="shared" si="4"/>
        <v>0</v>
      </c>
      <c r="T32" s="35">
        <v>0</v>
      </c>
      <c r="U32" s="5">
        <f>'Accounting for Trans COSS'!$E$9*'Trial Balance Summary'!T32/SUM('Trial Balance Summary'!$Q$25:$Q$33,'Trial Balance Summary'!$T$25:$T$33)</f>
        <v>0</v>
      </c>
      <c r="V32" s="37">
        <f t="shared" si="5"/>
        <v>0</v>
      </c>
    </row>
    <row r="33" spans="1:22" x14ac:dyDescent="0.25">
      <c r="A33" s="3">
        <v>359</v>
      </c>
      <c r="B33" s="3" t="s">
        <v>43</v>
      </c>
      <c r="C33" s="5">
        <f t="shared" si="0"/>
        <v>18228.099271131217</v>
      </c>
      <c r="D33" s="35">
        <v>0</v>
      </c>
      <c r="E33" s="5">
        <f t="shared" si="1"/>
        <v>18228.099271131217</v>
      </c>
      <c r="G33" s="3">
        <v>359</v>
      </c>
      <c r="H33" s="3" t="s">
        <v>43</v>
      </c>
      <c r="I33" s="5">
        <f t="shared" si="2"/>
        <v>60537.440304718402</v>
      </c>
      <c r="J33" s="35">
        <v>0</v>
      </c>
      <c r="K33" s="5">
        <f t="shared" si="3"/>
        <v>60537.440304718402</v>
      </c>
      <c r="O33" s="40" t="s">
        <v>159</v>
      </c>
      <c r="P33" s="40">
        <v>359</v>
      </c>
      <c r="Q33" s="41">
        <v>19039.04</v>
      </c>
      <c r="R33" s="42">
        <f>'Accounting for Trans COSS'!$E$9*'Trial Balance Summary'!Q33/SUM('Trial Balance Summary'!$Q$25:$Q$33,'Trial Balance Summary'!$T$25:$T$33)</f>
        <v>810.94072886878405</v>
      </c>
      <c r="S33" s="157">
        <f t="shared" si="4"/>
        <v>18228.099271131217</v>
      </c>
      <c r="T33" s="41">
        <v>63230.66</v>
      </c>
      <c r="U33" s="42">
        <f>'Accounting for Trans COSS'!$E$9*'Trial Balance Summary'!T33/SUM('Trial Balance Summary'!$Q$25:$Q$33,'Trial Balance Summary'!$T$25:$T$33)</f>
        <v>2693.2196952816034</v>
      </c>
      <c r="V33" s="157">
        <f t="shared" si="5"/>
        <v>60537.440304718402</v>
      </c>
    </row>
    <row r="34" spans="1:22" x14ac:dyDescent="0.25">
      <c r="A34" s="3">
        <v>360</v>
      </c>
      <c r="B34" s="3" t="s">
        <v>16</v>
      </c>
      <c r="C34" s="5">
        <f t="shared" si="0"/>
        <v>853208.64</v>
      </c>
      <c r="D34" s="35">
        <v>0</v>
      </c>
      <c r="E34" s="5">
        <f t="shared" si="1"/>
        <v>853208.64</v>
      </c>
      <c r="G34" s="3">
        <v>360</v>
      </c>
      <c r="H34" s="3" t="s">
        <v>16</v>
      </c>
      <c r="I34" s="5">
        <f t="shared" si="2"/>
        <v>0</v>
      </c>
      <c r="J34" s="35">
        <v>0</v>
      </c>
      <c r="K34" s="5">
        <f t="shared" si="3"/>
        <v>0</v>
      </c>
      <c r="O34" s="3" t="s">
        <v>739</v>
      </c>
      <c r="P34" s="3">
        <v>360</v>
      </c>
      <c r="Q34" s="35">
        <v>853208.64</v>
      </c>
      <c r="R34" s="5">
        <f>'Accounting for Trans COSS'!$E$10*'Trial Balance Summary'!Q34/SUM('Trial Balance Summary'!$Q$34:$Q$48,'Trial Balance Summary'!$T$34:$T$48)</f>
        <v>0</v>
      </c>
      <c r="S34" s="37">
        <f t="shared" si="4"/>
        <v>853208.64</v>
      </c>
      <c r="T34" s="35">
        <v>0</v>
      </c>
      <c r="U34" s="5">
        <f>'Accounting for Trans COSS'!$E$10*'Trial Balance Summary'!T34/SUM('Trial Balance Summary'!$Q$34:$Q$48,'Trial Balance Summary'!$T$34:$T$48)</f>
        <v>0</v>
      </c>
      <c r="V34" s="37">
        <f t="shared" si="5"/>
        <v>0</v>
      </c>
    </row>
    <row r="35" spans="1:22" x14ac:dyDescent="0.25">
      <c r="A35" s="3">
        <v>361</v>
      </c>
      <c r="B35" s="3" t="s">
        <v>17</v>
      </c>
      <c r="C35" s="5">
        <f t="shared" si="0"/>
        <v>1052383.6299999999</v>
      </c>
      <c r="D35" s="35">
        <v>0</v>
      </c>
      <c r="E35" s="5">
        <f t="shared" si="1"/>
        <v>1052383.6299999999</v>
      </c>
      <c r="G35" s="3">
        <v>361</v>
      </c>
      <c r="H35" s="3" t="s">
        <v>17</v>
      </c>
      <c r="I35" s="5">
        <f t="shared" si="2"/>
        <v>0</v>
      </c>
      <c r="J35" s="35">
        <v>0</v>
      </c>
      <c r="K35" s="5">
        <f t="shared" si="3"/>
        <v>0</v>
      </c>
      <c r="O35" s="3" t="s">
        <v>739</v>
      </c>
      <c r="P35" s="3">
        <v>361</v>
      </c>
      <c r="Q35" s="35">
        <v>1052383.6299999999</v>
      </c>
      <c r="R35" s="5">
        <f>'Accounting for Trans COSS'!$E$10*'Trial Balance Summary'!Q35/SUM('Trial Balance Summary'!$Q$34:$Q$48,'Trial Balance Summary'!$T$34:$T$48)</f>
        <v>0</v>
      </c>
      <c r="S35" s="37">
        <f t="shared" si="4"/>
        <v>1052383.6299999999</v>
      </c>
      <c r="T35" s="35">
        <v>0</v>
      </c>
      <c r="U35" s="5">
        <f>'Accounting for Trans COSS'!$E$10*'Trial Balance Summary'!T35/SUM('Trial Balance Summary'!$Q$34:$Q$48,'Trial Balance Summary'!$T$34:$T$48)</f>
        <v>0</v>
      </c>
      <c r="V35" s="37">
        <f t="shared" si="5"/>
        <v>0</v>
      </c>
    </row>
    <row r="36" spans="1:22" x14ac:dyDescent="0.25">
      <c r="A36" s="3">
        <v>362</v>
      </c>
      <c r="B36" s="3" t="s">
        <v>37</v>
      </c>
      <c r="C36" s="5">
        <f t="shared" si="0"/>
        <v>176101529.24000001</v>
      </c>
      <c r="D36" s="35">
        <v>0</v>
      </c>
      <c r="E36" s="5">
        <f t="shared" si="1"/>
        <v>176101529.24000001</v>
      </c>
      <c r="G36" s="3">
        <v>362</v>
      </c>
      <c r="H36" s="3" t="s">
        <v>37</v>
      </c>
      <c r="I36" s="5">
        <f t="shared" si="2"/>
        <v>0</v>
      </c>
      <c r="J36" s="35">
        <v>0</v>
      </c>
      <c r="K36" s="5">
        <f t="shared" si="3"/>
        <v>0</v>
      </c>
      <c r="O36" s="3" t="s">
        <v>739</v>
      </c>
      <c r="P36" s="3">
        <v>362</v>
      </c>
      <c r="Q36" s="35">
        <v>176101529.24000001</v>
      </c>
      <c r="R36" s="5">
        <f>'Accounting for Trans COSS'!$E$10*'Trial Balance Summary'!Q36/SUM('Trial Balance Summary'!$Q$34:$Q$48,'Trial Balance Summary'!$T$34:$T$48)</f>
        <v>0</v>
      </c>
      <c r="S36" s="37">
        <f t="shared" si="4"/>
        <v>176101529.24000001</v>
      </c>
      <c r="T36" s="35">
        <v>0</v>
      </c>
      <c r="U36" s="5">
        <f>'Accounting for Trans COSS'!$E$10*'Trial Balance Summary'!T36/SUM('Trial Balance Summary'!$Q$34:$Q$48,'Trial Balance Summary'!$T$34:$T$48)</f>
        <v>0</v>
      </c>
      <c r="V36" s="37">
        <f t="shared" si="5"/>
        <v>0</v>
      </c>
    </row>
    <row r="37" spans="1:22" x14ac:dyDescent="0.25">
      <c r="A37" s="3">
        <v>363</v>
      </c>
      <c r="B37" s="3" t="s">
        <v>44</v>
      </c>
      <c r="C37" s="5">
        <f t="shared" si="0"/>
        <v>0</v>
      </c>
      <c r="D37" s="35">
        <v>0</v>
      </c>
      <c r="E37" s="5">
        <f t="shared" si="1"/>
        <v>0</v>
      </c>
      <c r="G37" s="3">
        <v>363</v>
      </c>
      <c r="H37" s="3" t="s">
        <v>44</v>
      </c>
      <c r="I37" s="5">
        <f t="shared" si="2"/>
        <v>0</v>
      </c>
      <c r="J37" s="35">
        <v>0</v>
      </c>
      <c r="K37" s="5">
        <f t="shared" si="3"/>
        <v>0</v>
      </c>
      <c r="O37" s="3" t="s">
        <v>739</v>
      </c>
      <c r="P37" s="3">
        <v>363</v>
      </c>
      <c r="Q37" s="35">
        <v>0</v>
      </c>
      <c r="R37" s="5">
        <f>'Accounting for Trans COSS'!$E$10*'Trial Balance Summary'!Q37/SUM('Trial Balance Summary'!$Q$34:$Q$48,'Trial Balance Summary'!$T$34:$T$48)</f>
        <v>0</v>
      </c>
      <c r="S37" s="37">
        <f t="shared" si="4"/>
        <v>0</v>
      </c>
      <c r="T37" s="35">
        <v>0</v>
      </c>
      <c r="U37" s="5">
        <f>'Accounting for Trans COSS'!$E$10*'Trial Balance Summary'!T37/SUM('Trial Balance Summary'!$Q$34:$Q$48,'Trial Balance Summary'!$T$34:$T$48)</f>
        <v>0</v>
      </c>
      <c r="V37" s="37">
        <f t="shared" si="5"/>
        <v>0</v>
      </c>
    </row>
    <row r="38" spans="1:22" x14ac:dyDescent="0.25">
      <c r="A38" s="3">
        <v>364</v>
      </c>
      <c r="B38" s="3" t="s">
        <v>45</v>
      </c>
      <c r="C38" s="5">
        <f t="shared" si="0"/>
        <v>92252170.510000005</v>
      </c>
      <c r="D38" s="35">
        <v>0</v>
      </c>
      <c r="E38" s="5">
        <f t="shared" si="1"/>
        <v>92252170.510000005</v>
      </c>
      <c r="G38" s="3">
        <v>364</v>
      </c>
      <c r="H38" s="3" t="s">
        <v>45</v>
      </c>
      <c r="I38" s="5">
        <f t="shared" si="2"/>
        <v>0</v>
      </c>
      <c r="J38" s="35">
        <v>0</v>
      </c>
      <c r="K38" s="5">
        <f t="shared" si="3"/>
        <v>0</v>
      </c>
      <c r="O38" s="3" t="s">
        <v>739</v>
      </c>
      <c r="P38" s="3">
        <v>364</v>
      </c>
      <c r="Q38" s="35">
        <v>92252170.510000005</v>
      </c>
      <c r="R38" s="5">
        <f>'Accounting for Trans COSS'!$E$10*'Trial Balance Summary'!Q38/SUM('Trial Balance Summary'!$Q$34:$Q$48,'Trial Balance Summary'!$T$34:$T$48)</f>
        <v>0</v>
      </c>
      <c r="S38" s="37">
        <f t="shared" si="4"/>
        <v>92252170.510000005</v>
      </c>
      <c r="T38" s="35">
        <v>0</v>
      </c>
      <c r="U38" s="5">
        <f>'Accounting for Trans COSS'!$E$10*'Trial Balance Summary'!T38/SUM('Trial Balance Summary'!$Q$34:$Q$48,'Trial Balance Summary'!$T$34:$T$48)</f>
        <v>0</v>
      </c>
      <c r="V38" s="37">
        <f t="shared" si="5"/>
        <v>0</v>
      </c>
    </row>
    <row r="39" spans="1:22" x14ac:dyDescent="0.25">
      <c r="A39" s="3">
        <v>365</v>
      </c>
      <c r="B39" s="3" t="s">
        <v>46</v>
      </c>
      <c r="C39" s="5">
        <f t="shared" si="0"/>
        <v>92966520.579999998</v>
      </c>
      <c r="D39" s="35">
        <v>0</v>
      </c>
      <c r="E39" s="5">
        <f t="shared" si="1"/>
        <v>92966520.579999998</v>
      </c>
      <c r="G39" s="3">
        <v>365</v>
      </c>
      <c r="H39" s="3" t="s">
        <v>46</v>
      </c>
      <c r="I39" s="5">
        <f t="shared" si="2"/>
        <v>0</v>
      </c>
      <c r="J39" s="35">
        <v>0</v>
      </c>
      <c r="K39" s="5">
        <f t="shared" si="3"/>
        <v>0</v>
      </c>
      <c r="O39" s="3" t="s">
        <v>739</v>
      </c>
      <c r="P39" s="3">
        <v>365</v>
      </c>
      <c r="Q39" s="35">
        <v>92966520.579999998</v>
      </c>
      <c r="R39" s="5">
        <f>'Accounting for Trans COSS'!$E$10*'Trial Balance Summary'!Q39/SUM('Trial Balance Summary'!$Q$34:$Q$48,'Trial Balance Summary'!$T$34:$T$48)</f>
        <v>0</v>
      </c>
      <c r="S39" s="37">
        <f t="shared" si="4"/>
        <v>92966520.579999998</v>
      </c>
      <c r="T39" s="35">
        <v>0</v>
      </c>
      <c r="U39" s="5">
        <f>'Accounting for Trans COSS'!$E$10*'Trial Balance Summary'!T39/SUM('Trial Balance Summary'!$Q$34:$Q$48,'Trial Balance Summary'!$T$34:$T$48)</f>
        <v>0</v>
      </c>
      <c r="V39" s="37">
        <f t="shared" si="5"/>
        <v>0</v>
      </c>
    </row>
    <row r="40" spans="1:22" x14ac:dyDescent="0.25">
      <c r="A40" s="3">
        <v>366</v>
      </c>
      <c r="B40" s="3" t="s">
        <v>41</v>
      </c>
      <c r="C40" s="5">
        <f t="shared" si="0"/>
        <v>22305266.890000001</v>
      </c>
      <c r="D40" s="35">
        <v>0</v>
      </c>
      <c r="E40" s="5">
        <f t="shared" ref="E40:E59" si="6">C40-D40</f>
        <v>22305266.890000001</v>
      </c>
      <c r="G40" s="3">
        <v>366</v>
      </c>
      <c r="H40" s="3" t="s">
        <v>41</v>
      </c>
      <c r="I40" s="5">
        <f t="shared" si="2"/>
        <v>0</v>
      </c>
      <c r="J40" s="35">
        <v>0</v>
      </c>
      <c r="K40" s="5">
        <f t="shared" ref="K40:K59" si="7">I40-J40</f>
        <v>0</v>
      </c>
      <c r="O40" s="3" t="s">
        <v>739</v>
      </c>
      <c r="P40" s="3">
        <v>366</v>
      </c>
      <c r="Q40" s="35">
        <v>22305266.890000001</v>
      </c>
      <c r="R40" s="5">
        <f>'Accounting for Trans COSS'!$E$10*'Trial Balance Summary'!Q40/SUM('Trial Balance Summary'!$Q$34:$Q$48,'Trial Balance Summary'!$T$34:$T$48)</f>
        <v>0</v>
      </c>
      <c r="S40" s="37">
        <f t="shared" si="4"/>
        <v>22305266.890000001</v>
      </c>
      <c r="T40" s="35">
        <v>0</v>
      </c>
      <c r="U40" s="5">
        <f>'Accounting for Trans COSS'!$E$10*'Trial Balance Summary'!T40/SUM('Trial Balance Summary'!$Q$34:$Q$48,'Trial Balance Summary'!$T$34:$T$48)</f>
        <v>0</v>
      </c>
      <c r="V40" s="37">
        <f t="shared" si="5"/>
        <v>0</v>
      </c>
    </row>
    <row r="41" spans="1:22" x14ac:dyDescent="0.25">
      <c r="A41" s="3">
        <v>367</v>
      </c>
      <c r="B41" s="3" t="s">
        <v>47</v>
      </c>
      <c r="C41" s="5">
        <f t="shared" si="0"/>
        <v>96477984.120000005</v>
      </c>
      <c r="D41" s="35">
        <v>0</v>
      </c>
      <c r="E41" s="5">
        <f t="shared" si="6"/>
        <v>96477984.120000005</v>
      </c>
      <c r="G41" s="3">
        <v>367</v>
      </c>
      <c r="H41" s="3" t="s">
        <v>47</v>
      </c>
      <c r="I41" s="5">
        <f t="shared" si="2"/>
        <v>0</v>
      </c>
      <c r="J41" s="35">
        <v>0</v>
      </c>
      <c r="K41" s="5">
        <f t="shared" si="7"/>
        <v>0</v>
      </c>
      <c r="O41" s="3" t="s">
        <v>739</v>
      </c>
      <c r="P41" s="3">
        <v>367</v>
      </c>
      <c r="Q41" s="35">
        <v>96477984.120000005</v>
      </c>
      <c r="R41" s="5">
        <f>'Accounting for Trans COSS'!$E$10*'Trial Balance Summary'!Q41/SUM('Trial Balance Summary'!$Q$34:$Q$48,'Trial Balance Summary'!$T$34:$T$48)</f>
        <v>0</v>
      </c>
      <c r="S41" s="37">
        <f t="shared" si="4"/>
        <v>96477984.120000005</v>
      </c>
      <c r="T41" s="35">
        <v>0</v>
      </c>
      <c r="U41" s="5">
        <f>'Accounting for Trans COSS'!$E$10*'Trial Balance Summary'!T41/SUM('Trial Balance Summary'!$Q$34:$Q$48,'Trial Balance Summary'!$T$34:$T$48)</f>
        <v>0</v>
      </c>
      <c r="V41" s="37">
        <f t="shared" si="5"/>
        <v>0</v>
      </c>
    </row>
    <row r="42" spans="1:22" x14ac:dyDescent="0.25">
      <c r="A42" s="3">
        <v>368</v>
      </c>
      <c r="B42" s="3" t="s">
        <v>48</v>
      </c>
      <c r="C42" s="5">
        <f t="shared" si="0"/>
        <v>75150171.00999999</v>
      </c>
      <c r="D42" s="35">
        <v>0</v>
      </c>
      <c r="E42" s="5">
        <f t="shared" si="6"/>
        <v>75150171.00999999</v>
      </c>
      <c r="G42" s="3">
        <v>368</v>
      </c>
      <c r="H42" s="3" t="s">
        <v>48</v>
      </c>
      <c r="I42" s="5">
        <f t="shared" si="2"/>
        <v>0</v>
      </c>
      <c r="J42" s="35">
        <v>0</v>
      </c>
      <c r="K42" s="5">
        <f t="shared" si="7"/>
        <v>0</v>
      </c>
      <c r="O42" s="3" t="s">
        <v>739</v>
      </c>
      <c r="P42" s="3">
        <v>368</v>
      </c>
      <c r="Q42" s="35">
        <v>75150171.00999999</v>
      </c>
      <c r="R42" s="5">
        <f>'Accounting for Trans COSS'!$E$10*'Trial Balance Summary'!Q42/SUM('Trial Balance Summary'!$Q$34:$Q$48,'Trial Balance Summary'!$T$34:$T$48)</f>
        <v>0</v>
      </c>
      <c r="S42" s="37">
        <f t="shared" si="4"/>
        <v>75150171.00999999</v>
      </c>
      <c r="T42" s="35">
        <v>0</v>
      </c>
      <c r="U42" s="5">
        <f>'Accounting for Trans COSS'!$E$10*'Trial Balance Summary'!T42/SUM('Trial Balance Summary'!$Q$34:$Q$48,'Trial Balance Summary'!$T$34:$T$48)</f>
        <v>0</v>
      </c>
      <c r="V42" s="37">
        <f t="shared" si="5"/>
        <v>0</v>
      </c>
    </row>
    <row r="43" spans="1:22" x14ac:dyDescent="0.25">
      <c r="A43" s="3">
        <v>369</v>
      </c>
      <c r="B43" s="3" t="s">
        <v>49</v>
      </c>
      <c r="C43" s="5">
        <f t="shared" si="0"/>
        <v>21339100.899999999</v>
      </c>
      <c r="D43" s="35">
        <v>0</v>
      </c>
      <c r="E43" s="5">
        <f t="shared" si="6"/>
        <v>21339100.899999999</v>
      </c>
      <c r="G43" s="3">
        <v>369</v>
      </c>
      <c r="H43" s="3" t="s">
        <v>49</v>
      </c>
      <c r="I43" s="5">
        <f t="shared" si="2"/>
        <v>0</v>
      </c>
      <c r="J43" s="35">
        <v>0</v>
      </c>
      <c r="K43" s="5">
        <f t="shared" si="7"/>
        <v>0</v>
      </c>
      <c r="O43" s="3" t="s">
        <v>739</v>
      </c>
      <c r="P43" s="3">
        <v>369</v>
      </c>
      <c r="Q43" s="35">
        <v>21339100.899999999</v>
      </c>
      <c r="R43" s="5">
        <f>'Accounting for Trans COSS'!$E$10*'Trial Balance Summary'!Q43/SUM('Trial Balance Summary'!$Q$34:$Q$48,'Trial Balance Summary'!$T$34:$T$48)</f>
        <v>0</v>
      </c>
      <c r="S43" s="37">
        <f t="shared" si="4"/>
        <v>21339100.899999999</v>
      </c>
      <c r="T43" s="35">
        <v>0</v>
      </c>
      <c r="U43" s="5">
        <f>'Accounting for Trans COSS'!$E$10*'Trial Balance Summary'!T43/SUM('Trial Balance Summary'!$Q$34:$Q$48,'Trial Balance Summary'!$T$34:$T$48)</f>
        <v>0</v>
      </c>
      <c r="V43" s="37">
        <f t="shared" si="5"/>
        <v>0</v>
      </c>
    </row>
    <row r="44" spans="1:22" x14ac:dyDescent="0.25">
      <c r="A44" s="3">
        <v>370</v>
      </c>
      <c r="B44" s="3" t="s">
        <v>50</v>
      </c>
      <c r="C44" s="5">
        <f t="shared" si="0"/>
        <v>23489723.060000002</v>
      </c>
      <c r="D44" s="35">
        <v>0</v>
      </c>
      <c r="E44" s="5">
        <f t="shared" si="6"/>
        <v>23489723.060000002</v>
      </c>
      <c r="G44" s="3">
        <v>370</v>
      </c>
      <c r="H44" s="3" t="s">
        <v>50</v>
      </c>
      <c r="I44" s="5">
        <f t="shared" si="2"/>
        <v>0</v>
      </c>
      <c r="J44" s="35">
        <v>0</v>
      </c>
      <c r="K44" s="5">
        <f t="shared" si="7"/>
        <v>0</v>
      </c>
      <c r="O44" s="3" t="s">
        <v>739</v>
      </c>
      <c r="P44" s="3">
        <v>370</v>
      </c>
      <c r="Q44" s="35">
        <v>23489723.060000002</v>
      </c>
      <c r="R44" s="5">
        <f>'Accounting for Trans COSS'!$E$10*'Trial Balance Summary'!Q44/SUM('Trial Balance Summary'!$Q$34:$Q$48,'Trial Balance Summary'!$T$34:$T$48)</f>
        <v>0</v>
      </c>
      <c r="S44" s="37">
        <f t="shared" si="4"/>
        <v>23489723.060000002</v>
      </c>
      <c r="T44" s="35">
        <v>0</v>
      </c>
      <c r="U44" s="5">
        <f>'Accounting for Trans COSS'!$E$10*'Trial Balance Summary'!T44/SUM('Trial Balance Summary'!$Q$34:$Q$48,'Trial Balance Summary'!$T$34:$T$48)</f>
        <v>0</v>
      </c>
      <c r="V44" s="37">
        <f t="shared" si="5"/>
        <v>0</v>
      </c>
    </row>
    <row r="45" spans="1:22" x14ac:dyDescent="0.25">
      <c r="A45" s="3">
        <v>371</v>
      </c>
      <c r="B45" s="3" t="s">
        <v>51</v>
      </c>
      <c r="C45" s="5">
        <f t="shared" si="0"/>
        <v>0</v>
      </c>
      <c r="D45" s="35">
        <v>0</v>
      </c>
      <c r="E45" s="5">
        <f t="shared" si="6"/>
        <v>0</v>
      </c>
      <c r="G45" s="3">
        <v>371</v>
      </c>
      <c r="H45" s="3" t="s">
        <v>51</v>
      </c>
      <c r="I45" s="5">
        <f t="shared" si="2"/>
        <v>0</v>
      </c>
      <c r="J45" s="35">
        <v>0</v>
      </c>
      <c r="K45" s="5">
        <f t="shared" si="7"/>
        <v>0</v>
      </c>
      <c r="O45" s="3" t="s">
        <v>739</v>
      </c>
      <c r="P45" s="3">
        <v>371</v>
      </c>
      <c r="Q45" s="35">
        <v>0</v>
      </c>
      <c r="R45" s="5">
        <f>'Accounting for Trans COSS'!$E$10*'Trial Balance Summary'!Q45/SUM('Trial Balance Summary'!$Q$34:$Q$48,'Trial Balance Summary'!$T$34:$T$48)</f>
        <v>0</v>
      </c>
      <c r="S45" s="37">
        <f t="shared" si="4"/>
        <v>0</v>
      </c>
      <c r="T45" s="35">
        <v>0</v>
      </c>
      <c r="U45" s="5">
        <f>'Accounting for Trans COSS'!$E$10*'Trial Balance Summary'!T45/SUM('Trial Balance Summary'!$Q$34:$Q$48,'Trial Balance Summary'!$T$34:$T$48)</f>
        <v>0</v>
      </c>
      <c r="V45" s="37">
        <f t="shared" si="5"/>
        <v>0</v>
      </c>
    </row>
    <row r="46" spans="1:22" x14ac:dyDescent="0.25">
      <c r="A46" s="3">
        <v>372</v>
      </c>
      <c r="B46" s="3" t="s">
        <v>52</v>
      </c>
      <c r="C46" s="5">
        <f t="shared" si="0"/>
        <v>0</v>
      </c>
      <c r="D46" s="35">
        <v>0</v>
      </c>
      <c r="E46" s="5">
        <f t="shared" si="6"/>
        <v>0</v>
      </c>
      <c r="G46" s="3">
        <v>372</v>
      </c>
      <c r="H46" s="3" t="s">
        <v>52</v>
      </c>
      <c r="I46" s="5">
        <f t="shared" si="2"/>
        <v>0</v>
      </c>
      <c r="J46" s="35">
        <v>0</v>
      </c>
      <c r="K46" s="5">
        <f t="shared" si="7"/>
        <v>0</v>
      </c>
      <c r="O46" s="3" t="s">
        <v>739</v>
      </c>
      <c r="P46" s="3">
        <v>372</v>
      </c>
      <c r="Q46" s="35">
        <v>0</v>
      </c>
      <c r="R46" s="5">
        <f>'Accounting for Trans COSS'!$E$10*'Trial Balance Summary'!Q46/SUM('Trial Balance Summary'!$Q$34:$Q$48,'Trial Balance Summary'!$T$34:$T$48)</f>
        <v>0</v>
      </c>
      <c r="S46" s="37">
        <f t="shared" si="4"/>
        <v>0</v>
      </c>
      <c r="T46" s="35">
        <v>0</v>
      </c>
      <c r="U46" s="5">
        <f>'Accounting for Trans COSS'!$E$10*'Trial Balance Summary'!T46/SUM('Trial Balance Summary'!$Q$34:$Q$48,'Trial Balance Summary'!$T$34:$T$48)</f>
        <v>0</v>
      </c>
      <c r="V46" s="37">
        <f t="shared" si="5"/>
        <v>0</v>
      </c>
    </row>
    <row r="47" spans="1:22" x14ac:dyDescent="0.25">
      <c r="A47" s="3">
        <v>373</v>
      </c>
      <c r="B47" s="3" t="s">
        <v>53</v>
      </c>
      <c r="C47" s="5">
        <f t="shared" si="0"/>
        <v>7108100.4400000004</v>
      </c>
      <c r="D47" s="35">
        <v>0</v>
      </c>
      <c r="E47" s="5">
        <f t="shared" si="6"/>
        <v>7108100.4400000004</v>
      </c>
      <c r="G47" s="3">
        <v>373</v>
      </c>
      <c r="H47" s="3" t="s">
        <v>53</v>
      </c>
      <c r="I47" s="5">
        <f t="shared" si="2"/>
        <v>0</v>
      </c>
      <c r="J47" s="35">
        <v>0</v>
      </c>
      <c r="K47" s="5">
        <f t="shared" si="7"/>
        <v>0</v>
      </c>
      <c r="O47" s="3" t="s">
        <v>739</v>
      </c>
      <c r="P47" s="3">
        <v>373</v>
      </c>
      <c r="Q47" s="35">
        <v>7108100.4400000004</v>
      </c>
      <c r="R47" s="5">
        <f>'Accounting for Trans COSS'!$E$10*'Trial Balance Summary'!Q47/SUM('Trial Balance Summary'!$Q$34:$Q$48,'Trial Balance Summary'!$T$34:$T$48)</f>
        <v>0</v>
      </c>
      <c r="S47" s="37">
        <f t="shared" si="4"/>
        <v>7108100.4400000004</v>
      </c>
      <c r="T47" s="35">
        <v>0</v>
      </c>
      <c r="U47" s="5">
        <f>'Accounting for Trans COSS'!$E$10*'Trial Balance Summary'!T47/SUM('Trial Balance Summary'!$Q$34:$Q$48,'Trial Balance Summary'!$T$34:$T$48)</f>
        <v>0</v>
      </c>
      <c r="V47" s="37">
        <f t="shared" si="5"/>
        <v>0</v>
      </c>
    </row>
    <row r="48" spans="1:22" x14ac:dyDescent="0.25">
      <c r="A48" s="3">
        <v>374</v>
      </c>
      <c r="B48" s="3" t="s">
        <v>54</v>
      </c>
      <c r="C48" s="5">
        <f t="shared" si="0"/>
        <v>0</v>
      </c>
      <c r="D48" s="35">
        <v>0</v>
      </c>
      <c r="E48" s="5">
        <f t="shared" si="6"/>
        <v>0</v>
      </c>
      <c r="G48" s="3">
        <v>374</v>
      </c>
      <c r="H48" s="3" t="s">
        <v>54</v>
      </c>
      <c r="I48" s="5">
        <f t="shared" si="2"/>
        <v>0</v>
      </c>
      <c r="J48" s="35">
        <v>0</v>
      </c>
      <c r="K48" s="5">
        <f t="shared" si="7"/>
        <v>0</v>
      </c>
      <c r="O48" s="40" t="s">
        <v>739</v>
      </c>
      <c r="P48" s="40">
        <v>374</v>
      </c>
      <c r="Q48" s="41">
        <v>0</v>
      </c>
      <c r="R48" s="42">
        <f>'Accounting for Trans COSS'!$E$10*'Trial Balance Summary'!Q48/SUM('Trial Balance Summary'!$Q$34:$Q$48,'Trial Balance Summary'!$T$34:$T$48)</f>
        <v>0</v>
      </c>
      <c r="S48" s="157">
        <f t="shared" si="4"/>
        <v>0</v>
      </c>
      <c r="T48" s="41">
        <v>0</v>
      </c>
      <c r="U48" s="42">
        <f>'Accounting for Trans COSS'!$E$10*'Trial Balance Summary'!T48/SUM('Trial Balance Summary'!$Q$34:$Q$48,'Trial Balance Summary'!$T$34:$T$48)</f>
        <v>0</v>
      </c>
      <c r="V48" s="157">
        <f t="shared" si="5"/>
        <v>0</v>
      </c>
    </row>
    <row r="49" spans="1:25" x14ac:dyDescent="0.25">
      <c r="A49" s="3">
        <v>389</v>
      </c>
      <c r="B49" s="3" t="s">
        <v>16</v>
      </c>
      <c r="C49" s="5">
        <f t="shared" si="0"/>
        <v>1061501.1336604548</v>
      </c>
      <c r="D49" s="35">
        <v>0</v>
      </c>
      <c r="E49" s="5">
        <f t="shared" si="6"/>
        <v>1061501.1336604548</v>
      </c>
      <c r="G49" s="3">
        <v>389</v>
      </c>
      <c r="H49" s="3" t="s">
        <v>16</v>
      </c>
      <c r="I49" s="5">
        <f t="shared" si="2"/>
        <v>1301221.7950346514</v>
      </c>
      <c r="J49" s="35">
        <v>0</v>
      </c>
      <c r="K49" s="5">
        <f t="shared" si="7"/>
        <v>1301221.7950346514</v>
      </c>
      <c r="O49" s="3" t="s">
        <v>161</v>
      </c>
      <c r="P49" s="3">
        <v>389</v>
      </c>
      <c r="Q49" s="35">
        <v>1068236.8500000001</v>
      </c>
      <c r="R49" s="5">
        <f>'Accounting for Trans COSS'!$E$11*'Trial Balance Summary'!Q49/SUM('Trial Balance Summary'!$Q$49:$Q$59,'Trial Balance Summary'!$T$49:$T$59)</f>
        <v>6735.7163395452344</v>
      </c>
      <c r="S49" s="37">
        <f t="shared" si="4"/>
        <v>1061501.1336604548</v>
      </c>
      <c r="T49" s="35">
        <v>1309478.6499999999</v>
      </c>
      <c r="U49" s="5">
        <f>'Accounting for Trans COSS'!$E$11*'Trial Balance Summary'!T49/SUM('Trial Balance Summary'!$Q$49:$Q$59,'Trial Balance Summary'!$T$49:$T$59)</f>
        <v>8256.8549653484006</v>
      </c>
      <c r="V49" s="37">
        <f t="shared" si="5"/>
        <v>1301221.7950346514</v>
      </c>
    </row>
    <row r="50" spans="1:25" x14ac:dyDescent="0.25">
      <c r="A50" s="3">
        <v>390</v>
      </c>
      <c r="B50" s="3" t="s">
        <v>17</v>
      </c>
      <c r="C50" s="5">
        <f t="shared" si="0"/>
        <v>26591448.54286005</v>
      </c>
      <c r="D50" s="35">
        <v>0</v>
      </c>
      <c r="E50" s="5">
        <f t="shared" si="6"/>
        <v>26591448.54286005</v>
      </c>
      <c r="G50" s="3">
        <v>390</v>
      </c>
      <c r="H50" s="3" t="s">
        <v>17</v>
      </c>
      <c r="I50" s="5">
        <f t="shared" si="2"/>
        <v>192779800.40822604</v>
      </c>
      <c r="J50" s="35">
        <v>0</v>
      </c>
      <c r="K50" s="5">
        <f t="shared" si="7"/>
        <v>192779800.40822604</v>
      </c>
      <c r="O50" s="3" t="s">
        <v>161</v>
      </c>
      <c r="P50" s="3">
        <v>390</v>
      </c>
      <c r="Q50" s="35">
        <v>26760183.600000001</v>
      </c>
      <c r="R50" s="5">
        <f>'Accounting for Trans COSS'!$E$11*'Trial Balance Summary'!Q50/SUM('Trial Balance Summary'!$Q$49:$Q$59,'Trial Balance Summary'!$T$49:$T$59)</f>
        <v>168735.05713995019</v>
      </c>
      <c r="S50" s="37">
        <f t="shared" si="4"/>
        <v>26591448.54286005</v>
      </c>
      <c r="T50" s="35">
        <v>194003077.53</v>
      </c>
      <c r="U50" s="5">
        <f>'Accounting for Trans COSS'!$E$11*'Trial Balance Summary'!T50/SUM('Trial Balance Summary'!$Q$49:$Q$59,'Trial Balance Summary'!$T$49:$T$59)</f>
        <v>1223277.1217739601</v>
      </c>
      <c r="V50" s="37">
        <f t="shared" si="5"/>
        <v>192779800.40822604</v>
      </c>
    </row>
    <row r="51" spans="1:25" x14ac:dyDescent="0.25">
      <c r="A51" s="3">
        <v>391</v>
      </c>
      <c r="B51" s="3" t="s">
        <v>55</v>
      </c>
      <c r="C51" s="5">
        <f t="shared" si="0"/>
        <v>24292049.345758863</v>
      </c>
      <c r="D51" s="35">
        <v>0</v>
      </c>
      <c r="E51" s="5">
        <f t="shared" si="6"/>
        <v>24292049.345758863</v>
      </c>
      <c r="G51" s="3">
        <v>391</v>
      </c>
      <c r="H51" s="3" t="s">
        <v>55</v>
      </c>
      <c r="I51" s="5">
        <f t="shared" si="2"/>
        <v>19104635.68802752</v>
      </c>
      <c r="J51" s="35">
        <v>0</v>
      </c>
      <c r="K51" s="5">
        <f t="shared" si="7"/>
        <v>19104635.68802752</v>
      </c>
      <c r="O51" s="3" t="s">
        <v>161</v>
      </c>
      <c r="P51" s="3">
        <v>391</v>
      </c>
      <c r="Q51" s="35">
        <v>24446193.649999999</v>
      </c>
      <c r="R51" s="5">
        <f>'Accounting for Trans COSS'!$E$11*'Trial Balance Summary'!Q51/SUM('Trial Balance Summary'!$Q$49:$Q$59,'Trial Balance Summary'!$T$49:$T$59)</f>
        <v>154144.30424113522</v>
      </c>
      <c r="S51" s="37">
        <f t="shared" si="4"/>
        <v>24292049.345758863</v>
      </c>
      <c r="T51" s="35">
        <v>19225863.449999999</v>
      </c>
      <c r="U51" s="5">
        <f>'Accounting for Trans COSS'!$E$11*'Trial Balance Summary'!T51/SUM('Trial Balance Summary'!$Q$49:$Q$59,'Trial Balance Summary'!$T$49:$T$59)</f>
        <v>121227.76197247875</v>
      </c>
      <c r="V51" s="37">
        <f t="shared" si="5"/>
        <v>19104635.68802752</v>
      </c>
    </row>
    <row r="52" spans="1:25" x14ac:dyDescent="0.25">
      <c r="A52" s="3">
        <v>392</v>
      </c>
      <c r="B52" s="3" t="s">
        <v>56</v>
      </c>
      <c r="C52" s="5">
        <f t="shared" si="0"/>
        <v>20096301.727704231</v>
      </c>
      <c r="D52" s="35">
        <v>0</v>
      </c>
      <c r="E52" s="5">
        <f t="shared" si="6"/>
        <v>20096301.727704231</v>
      </c>
      <c r="G52" s="3">
        <v>392</v>
      </c>
      <c r="H52" s="3" t="s">
        <v>56</v>
      </c>
      <c r="I52" s="5">
        <f t="shared" si="2"/>
        <v>2174186.748083788</v>
      </c>
      <c r="J52" s="35">
        <v>0</v>
      </c>
      <c r="K52" s="5">
        <f t="shared" si="7"/>
        <v>2174186.748083788</v>
      </c>
      <c r="O52" s="3" t="s">
        <v>161</v>
      </c>
      <c r="P52" s="3">
        <v>392</v>
      </c>
      <c r="Q52" s="35">
        <v>20223822.07</v>
      </c>
      <c r="R52" s="5">
        <f>'Accounting for Trans COSS'!$E$11*'Trial Balance Summary'!Q52/SUM('Trial Balance Summary'!$Q$49:$Q$59,'Trial Balance Summary'!$T$49:$T$59)</f>
        <v>127520.34229576943</v>
      </c>
      <c r="S52" s="37">
        <f t="shared" si="4"/>
        <v>20096301.727704231</v>
      </c>
      <c r="T52" s="35">
        <v>2187982.9700000002</v>
      </c>
      <c r="U52" s="5">
        <f>'Accounting for Trans COSS'!$E$11*'Trial Balance Summary'!T52/SUM('Trial Balance Summary'!$Q$49:$Q$59,'Trial Balance Summary'!$T$49:$T$59)</f>
        <v>13796.221916212409</v>
      </c>
      <c r="V52" s="37">
        <f t="shared" si="5"/>
        <v>2174186.748083788</v>
      </c>
    </row>
    <row r="53" spans="1:25" x14ac:dyDescent="0.25">
      <c r="A53" s="3">
        <v>393</v>
      </c>
      <c r="B53" s="3" t="s">
        <v>57</v>
      </c>
      <c r="C53" s="5">
        <f t="shared" si="0"/>
        <v>209613.76358502542</v>
      </c>
      <c r="D53" s="35">
        <v>0</v>
      </c>
      <c r="E53" s="5">
        <f t="shared" si="6"/>
        <v>209613.76358502542</v>
      </c>
      <c r="G53" s="3">
        <v>393</v>
      </c>
      <c r="H53" s="3" t="s">
        <v>57</v>
      </c>
      <c r="I53" s="5">
        <f t="shared" si="2"/>
        <v>0</v>
      </c>
      <c r="J53" s="35">
        <v>0</v>
      </c>
      <c r="K53" s="5">
        <f t="shared" si="7"/>
        <v>0</v>
      </c>
      <c r="O53" s="3" t="s">
        <v>161</v>
      </c>
      <c r="P53" s="3">
        <v>393</v>
      </c>
      <c r="Q53" s="35">
        <v>210943.86</v>
      </c>
      <c r="R53" s="5">
        <f>'Accounting for Trans COSS'!$E$11*'Trial Balance Summary'!Q53/SUM('Trial Balance Summary'!$Q$49:$Q$59,'Trial Balance Summary'!$T$49:$T$59)</f>
        <v>1330.0964149745837</v>
      </c>
      <c r="S53" s="37">
        <f t="shared" si="4"/>
        <v>209613.76358502542</v>
      </c>
      <c r="T53" s="35">
        <v>0</v>
      </c>
      <c r="U53" s="5">
        <f>'Accounting for Trans COSS'!$E$11*'Trial Balance Summary'!T53/SUM('Trial Balance Summary'!$Q$49:$Q$59,'Trial Balance Summary'!$T$49:$T$59)</f>
        <v>0</v>
      </c>
      <c r="V53" s="37">
        <f t="shared" si="5"/>
        <v>0</v>
      </c>
    </row>
    <row r="54" spans="1:25" x14ac:dyDescent="0.25">
      <c r="A54" s="3">
        <v>394</v>
      </c>
      <c r="B54" s="3" t="s">
        <v>58</v>
      </c>
      <c r="C54" s="5">
        <f t="shared" si="0"/>
        <v>6480345.4864419149</v>
      </c>
      <c r="D54" s="35">
        <v>0</v>
      </c>
      <c r="E54" s="5">
        <f t="shared" si="6"/>
        <v>6480345.4864419149</v>
      </c>
      <c r="G54" s="3">
        <v>394</v>
      </c>
      <c r="H54" s="3" t="s">
        <v>58</v>
      </c>
      <c r="I54" s="5">
        <f t="shared" si="2"/>
        <v>2515413.1286561298</v>
      </c>
      <c r="J54" s="35">
        <v>0</v>
      </c>
      <c r="K54" s="5">
        <f t="shared" si="7"/>
        <v>2515413.1286561298</v>
      </c>
      <c r="O54" s="3" t="s">
        <v>161</v>
      </c>
      <c r="P54" s="3">
        <v>394</v>
      </c>
      <c r="Q54" s="35">
        <v>6521466.2800000003</v>
      </c>
      <c r="R54" s="5">
        <f>'Accounting for Trans COSS'!$E$11*'Trial Balance Summary'!Q54/SUM('Trial Balance Summary'!$Q$49:$Q$59,'Trial Balance Summary'!$T$49:$T$59)</f>
        <v>41120.793558085243</v>
      </c>
      <c r="S54" s="37">
        <f t="shared" si="4"/>
        <v>6480345.4864419149</v>
      </c>
      <c r="T54" s="35">
        <v>2531374.59</v>
      </c>
      <c r="U54" s="5">
        <f>'Accounting for Trans COSS'!$E$11*'Trial Balance Summary'!T54/SUM('Trial Balance Summary'!$Q$49:$Q$59,'Trial Balance Summary'!$T$49:$T$59)</f>
        <v>15961.461343870149</v>
      </c>
      <c r="V54" s="37">
        <f t="shared" si="5"/>
        <v>2515413.1286561298</v>
      </c>
    </row>
    <row r="55" spans="1:25" x14ac:dyDescent="0.25">
      <c r="A55" s="3">
        <v>395</v>
      </c>
      <c r="B55" s="3" t="s">
        <v>59</v>
      </c>
      <c r="C55" s="5">
        <f t="shared" si="0"/>
        <v>490260.19201203203</v>
      </c>
      <c r="D55" s="35">
        <v>0</v>
      </c>
      <c r="E55" s="5">
        <f t="shared" si="6"/>
        <v>490260.19201203203</v>
      </c>
      <c r="G55" s="3">
        <v>395</v>
      </c>
      <c r="H55" s="3" t="s">
        <v>59</v>
      </c>
      <c r="I55" s="5">
        <f t="shared" si="2"/>
        <v>0</v>
      </c>
      <c r="J55" s="35">
        <v>0</v>
      </c>
      <c r="K55" s="5">
        <f t="shared" si="7"/>
        <v>0</v>
      </c>
      <c r="O55" s="3" t="s">
        <v>161</v>
      </c>
      <c r="P55" s="3">
        <v>395</v>
      </c>
      <c r="Q55" s="35">
        <v>493371.12</v>
      </c>
      <c r="R55" s="5">
        <f>'Accounting for Trans COSS'!$E$11*'Trial Balance Summary'!Q55/SUM('Trial Balance Summary'!$Q$49:$Q$59,'Trial Balance Summary'!$T$49:$T$59)</f>
        <v>3110.9279879679602</v>
      </c>
      <c r="S55" s="37">
        <f t="shared" si="4"/>
        <v>490260.19201203203</v>
      </c>
      <c r="T55" s="35">
        <v>0</v>
      </c>
      <c r="U55" s="5">
        <f>'Accounting for Trans COSS'!$E$11*'Trial Balance Summary'!T55/SUM('Trial Balance Summary'!$Q$49:$Q$59,'Trial Balance Summary'!$T$49:$T$59)</f>
        <v>0</v>
      </c>
      <c r="V55" s="37">
        <f t="shared" si="5"/>
        <v>0</v>
      </c>
    </row>
    <row r="56" spans="1:25" x14ac:dyDescent="0.25">
      <c r="A56" s="3">
        <v>396</v>
      </c>
      <c r="B56" s="3" t="s">
        <v>60</v>
      </c>
      <c r="C56" s="5">
        <f t="shared" si="0"/>
        <v>365812.65924673522</v>
      </c>
      <c r="D56" s="35">
        <v>0</v>
      </c>
      <c r="E56" s="5">
        <f t="shared" si="6"/>
        <v>365812.65924673522</v>
      </c>
      <c r="G56" s="3">
        <v>396</v>
      </c>
      <c r="H56" s="3" t="s">
        <v>60</v>
      </c>
      <c r="I56" s="5">
        <f t="shared" si="2"/>
        <v>0</v>
      </c>
      <c r="J56" s="35">
        <v>0</v>
      </c>
      <c r="K56" s="5">
        <f t="shared" si="7"/>
        <v>0</v>
      </c>
      <c r="O56" s="3" t="s">
        <v>161</v>
      </c>
      <c r="P56" s="3">
        <v>396</v>
      </c>
      <c r="Q56" s="35">
        <v>368133.91</v>
      </c>
      <c r="R56" s="5">
        <f>'Accounting for Trans COSS'!$E$11*'Trial Balance Summary'!Q56/SUM('Trial Balance Summary'!$Q$49:$Q$59,'Trial Balance Summary'!$T$49:$T$59)</f>
        <v>2321.2507532647601</v>
      </c>
      <c r="S56" s="37">
        <f t="shared" si="4"/>
        <v>365812.65924673522</v>
      </c>
      <c r="T56" s="35">
        <v>0</v>
      </c>
      <c r="U56" s="5">
        <f>'Accounting for Trans COSS'!$E$11*'Trial Balance Summary'!T56/SUM('Trial Balance Summary'!$Q$49:$Q$59,'Trial Balance Summary'!$T$49:$T$59)</f>
        <v>0</v>
      </c>
      <c r="V56" s="37">
        <f t="shared" si="5"/>
        <v>0</v>
      </c>
    </row>
    <row r="57" spans="1:25" x14ac:dyDescent="0.25">
      <c r="A57" s="3">
        <v>397</v>
      </c>
      <c r="B57" s="3" t="s">
        <v>61</v>
      </c>
      <c r="C57" s="5">
        <f t="shared" si="0"/>
        <v>210179151.96389535</v>
      </c>
      <c r="D57" s="35">
        <v>0</v>
      </c>
      <c r="E57" s="5">
        <f t="shared" si="6"/>
        <v>210179151.96389535</v>
      </c>
      <c r="G57" s="3">
        <v>397</v>
      </c>
      <c r="H57" s="3" t="s">
        <v>61</v>
      </c>
      <c r="I57" s="5">
        <f t="shared" si="2"/>
        <v>26904315.993974566</v>
      </c>
      <c r="J57" s="35">
        <v>0</v>
      </c>
      <c r="K57" s="5">
        <f t="shared" si="7"/>
        <v>26904315.993974566</v>
      </c>
      <c r="O57" s="3" t="s">
        <v>161</v>
      </c>
      <c r="P57" s="3">
        <v>397</v>
      </c>
      <c r="Q57" s="35">
        <v>211512836.03</v>
      </c>
      <c r="R57" s="5">
        <f>'Accounting for Trans COSS'!$E$11*'Trial Balance Summary'!Q57/SUM('Trial Balance Summary'!$Q$49:$Q$59,'Trial Balance Summary'!$T$49:$T$59)</f>
        <v>1333684.0661046498</v>
      </c>
      <c r="S57" s="37">
        <f t="shared" si="4"/>
        <v>210179151.96389535</v>
      </c>
      <c r="T57" s="35">
        <v>27075036.34</v>
      </c>
      <c r="U57" s="5">
        <f>'Accounting for Trans COSS'!$E$11*'Trial Balance Summary'!T57/SUM('Trial Balance Summary'!$Q$49:$Q$59,'Trial Balance Summary'!$T$49:$T$59)</f>
        <v>170720.34602543336</v>
      </c>
      <c r="V57" s="37">
        <f t="shared" si="5"/>
        <v>26904315.993974566</v>
      </c>
    </row>
    <row r="58" spans="1:25" x14ac:dyDescent="0.25">
      <c r="A58" s="3">
        <v>398</v>
      </c>
      <c r="B58" s="3" t="s">
        <v>62</v>
      </c>
      <c r="C58" s="5">
        <f t="shared" si="0"/>
        <v>1771186.2429432275</v>
      </c>
      <c r="D58" s="35">
        <v>0</v>
      </c>
      <c r="E58" s="5">
        <f t="shared" si="6"/>
        <v>1771186.2429432275</v>
      </c>
      <c r="G58" s="3">
        <v>398</v>
      </c>
      <c r="H58" s="3" t="s">
        <v>62</v>
      </c>
      <c r="I58" s="5">
        <f t="shared" si="2"/>
        <v>3731620.3207221096</v>
      </c>
      <c r="J58" s="35">
        <v>0</v>
      </c>
      <c r="K58" s="5">
        <f t="shared" si="7"/>
        <v>3731620.3207221096</v>
      </c>
      <c r="O58" s="3" t="s">
        <v>161</v>
      </c>
      <c r="P58" s="3">
        <v>398</v>
      </c>
      <c r="Q58" s="35">
        <v>1782425.24</v>
      </c>
      <c r="R58" s="5">
        <f>'Accounting for Trans COSS'!$E$11*'Trial Balance Summary'!Q58/SUM('Trial Balance Summary'!$Q$49:$Q$59,'Trial Balance Summary'!$T$49:$T$59)</f>
        <v>11238.997056772412</v>
      </c>
      <c r="S58" s="37">
        <f t="shared" si="4"/>
        <v>1771186.2429432275</v>
      </c>
      <c r="T58" s="35">
        <v>3755299.18</v>
      </c>
      <c r="U58" s="5">
        <f>'Accounting for Trans COSS'!$E$11*'Trial Balance Summary'!T58/SUM('Trial Balance Summary'!$Q$49:$Q$59,'Trial Balance Summary'!$T$49:$T$59)</f>
        <v>23678.859277890308</v>
      </c>
      <c r="V58" s="37">
        <f t="shared" si="5"/>
        <v>3731620.3207221096</v>
      </c>
    </row>
    <row r="59" spans="1:25" x14ac:dyDescent="0.25">
      <c r="A59" s="3">
        <v>399</v>
      </c>
      <c r="B59" s="3" t="s">
        <v>63</v>
      </c>
      <c r="C59" s="5">
        <f t="shared" si="0"/>
        <v>0</v>
      </c>
      <c r="D59" s="35">
        <v>0</v>
      </c>
      <c r="E59" s="5">
        <f t="shared" si="6"/>
        <v>0</v>
      </c>
      <c r="G59" s="3">
        <v>399</v>
      </c>
      <c r="H59" s="3" t="s">
        <v>63</v>
      </c>
      <c r="I59" s="5">
        <f t="shared" si="2"/>
        <v>0</v>
      </c>
      <c r="J59" s="35">
        <v>0</v>
      </c>
      <c r="K59" s="5">
        <f t="shared" si="7"/>
        <v>0</v>
      </c>
      <c r="O59" s="3" t="s">
        <v>161</v>
      </c>
      <c r="P59" s="3">
        <v>399</v>
      </c>
      <c r="Q59" s="35">
        <v>0</v>
      </c>
      <c r="R59" s="5">
        <f>'Accounting for Trans COSS'!$E$11*'Trial Balance Summary'!Q59/SUM('Trial Balance Summary'!$Q$49:$Q$59,'Trial Balance Summary'!$T$49:$T$59)</f>
        <v>0</v>
      </c>
      <c r="S59" s="37">
        <f t="shared" si="4"/>
        <v>0</v>
      </c>
      <c r="T59" s="35">
        <v>0</v>
      </c>
      <c r="U59" s="5">
        <f>'Accounting for Trans COSS'!$E$11*'Trial Balance Summary'!T59/SUM('Trial Balance Summary'!$Q$49:$Q$59,'Trial Balance Summary'!$T$49:$T$59)</f>
        <v>0</v>
      </c>
      <c r="V59" s="37">
        <f t="shared" si="5"/>
        <v>0</v>
      </c>
    </row>
    <row r="61" spans="1:25" x14ac:dyDescent="0.25">
      <c r="A61" s="186" t="s">
        <v>162</v>
      </c>
      <c r="B61" s="187"/>
      <c r="C61" s="184"/>
      <c r="D61" s="184"/>
      <c r="E61" s="185"/>
      <c r="G61" s="186" t="s">
        <v>163</v>
      </c>
      <c r="H61" s="187"/>
      <c r="I61" s="184"/>
      <c r="J61" s="184"/>
      <c r="K61" s="185"/>
      <c r="P61" s="156" t="s">
        <v>732</v>
      </c>
      <c r="Q61" s="40"/>
      <c r="R61" s="40"/>
      <c r="S61" s="40"/>
      <c r="T61" s="40"/>
      <c r="U61" s="40"/>
      <c r="V61" s="40"/>
      <c r="X61" s="37"/>
      <c r="Y61" s="37"/>
    </row>
    <row r="62" spans="1:25" ht="30" x14ac:dyDescent="0.25">
      <c r="A62" s="4" t="s">
        <v>3</v>
      </c>
      <c r="B62" s="4" t="s">
        <v>157</v>
      </c>
      <c r="C62" s="4" t="s">
        <v>738</v>
      </c>
      <c r="D62" s="4" t="s">
        <v>667</v>
      </c>
      <c r="E62" s="4" t="s">
        <v>68</v>
      </c>
      <c r="G62" s="4" t="s">
        <v>3</v>
      </c>
      <c r="H62" s="4" t="s">
        <v>157</v>
      </c>
      <c r="I62" s="4" t="s">
        <v>738</v>
      </c>
      <c r="J62" s="4" t="s">
        <v>667</v>
      </c>
      <c r="K62" s="4" t="s">
        <v>68</v>
      </c>
      <c r="P62" s="155" t="s">
        <v>3</v>
      </c>
      <c r="Q62" s="155" t="s">
        <v>733</v>
      </c>
      <c r="R62" s="155" t="s">
        <v>734</v>
      </c>
      <c r="S62" s="155" t="s">
        <v>735</v>
      </c>
      <c r="T62" s="155" t="s">
        <v>736</v>
      </c>
      <c r="U62" s="155" t="s">
        <v>734</v>
      </c>
      <c r="V62" s="155" t="s">
        <v>737</v>
      </c>
    </row>
    <row r="63" spans="1:25" x14ac:dyDescent="0.25">
      <c r="A63" s="8">
        <v>107</v>
      </c>
      <c r="B63" s="8" t="s">
        <v>158</v>
      </c>
      <c r="C63" s="5">
        <f>S63</f>
        <v>1023444.8</v>
      </c>
      <c r="D63" s="35">
        <v>0</v>
      </c>
      <c r="E63" s="5">
        <f t="shared" ref="E63:E66" si="8">C63-D63</f>
        <v>1023444.8</v>
      </c>
      <c r="G63" s="8">
        <v>107</v>
      </c>
      <c r="H63" s="8" t="s">
        <v>158</v>
      </c>
      <c r="I63" s="5">
        <f>V63</f>
        <v>95332807.779999986</v>
      </c>
      <c r="J63" s="35">
        <v>0</v>
      </c>
      <c r="K63" s="5">
        <f t="shared" ref="K63:K66" si="9">I63-J63</f>
        <v>95332807.779999986</v>
      </c>
      <c r="Q63" s="35">
        <v>1023444.8</v>
      </c>
      <c r="R63" s="5">
        <v>0</v>
      </c>
      <c r="S63" s="37">
        <f>Q63-R63</f>
        <v>1023444.8</v>
      </c>
      <c r="T63" s="35">
        <v>95332807.779999986</v>
      </c>
      <c r="U63" s="5">
        <v>0</v>
      </c>
      <c r="V63" s="37">
        <f>T63-U63</f>
        <v>95332807.779999986</v>
      </c>
    </row>
    <row r="64" spans="1:25" x14ac:dyDescent="0.25">
      <c r="A64" s="8">
        <v>107</v>
      </c>
      <c r="B64" s="8" t="s">
        <v>159</v>
      </c>
      <c r="C64" s="5">
        <f t="shared" ref="C64:C66" si="10">S64</f>
        <v>0</v>
      </c>
      <c r="D64" s="35">
        <v>0</v>
      </c>
      <c r="E64" s="5">
        <f t="shared" si="8"/>
        <v>0</v>
      </c>
      <c r="G64" s="8">
        <v>107</v>
      </c>
      <c r="H64" s="8" t="s">
        <v>159</v>
      </c>
      <c r="I64" s="5">
        <f t="shared" ref="I64:I66" si="11">V64</f>
        <v>0</v>
      </c>
      <c r="J64" s="35">
        <v>0</v>
      </c>
      <c r="K64" s="5">
        <f t="shared" si="9"/>
        <v>0</v>
      </c>
      <c r="Q64" s="35">
        <v>0</v>
      </c>
      <c r="R64" s="5">
        <v>0</v>
      </c>
      <c r="S64" s="37">
        <f t="shared" ref="S64:S66" si="12">Q64-R64</f>
        <v>0</v>
      </c>
      <c r="T64" s="35">
        <v>0</v>
      </c>
      <c r="U64" s="5">
        <v>0</v>
      </c>
      <c r="V64" s="37">
        <f t="shared" ref="V64:V66" si="13">T64-U64</f>
        <v>0</v>
      </c>
    </row>
    <row r="65" spans="1:31" x14ac:dyDescent="0.25">
      <c r="A65" s="8">
        <v>107</v>
      </c>
      <c r="B65" s="8" t="s">
        <v>160</v>
      </c>
      <c r="C65" s="5">
        <f t="shared" si="10"/>
        <v>4108651.3499999996</v>
      </c>
      <c r="D65" s="35">
        <v>0</v>
      </c>
      <c r="E65" s="5">
        <f t="shared" si="8"/>
        <v>4108651.3499999996</v>
      </c>
      <c r="G65" s="8">
        <v>107</v>
      </c>
      <c r="H65" s="8" t="s">
        <v>160</v>
      </c>
      <c r="I65" s="5">
        <f t="shared" si="11"/>
        <v>0</v>
      </c>
      <c r="J65" s="35">
        <v>0</v>
      </c>
      <c r="K65" s="5">
        <f t="shared" si="9"/>
        <v>0</v>
      </c>
      <c r="Q65" s="35">
        <v>4108651.3499999996</v>
      </c>
      <c r="R65" s="5">
        <v>0</v>
      </c>
      <c r="S65" s="37">
        <f t="shared" si="12"/>
        <v>4108651.3499999996</v>
      </c>
      <c r="T65" s="35">
        <v>0</v>
      </c>
      <c r="U65" s="5">
        <v>0</v>
      </c>
      <c r="V65" s="37">
        <f t="shared" si="13"/>
        <v>0</v>
      </c>
    </row>
    <row r="66" spans="1:31" x14ac:dyDescent="0.25">
      <c r="A66" s="8">
        <v>107</v>
      </c>
      <c r="B66" s="8" t="s">
        <v>161</v>
      </c>
      <c r="C66" s="5">
        <f t="shared" si="10"/>
        <v>27939253.849999998</v>
      </c>
      <c r="D66" s="35">
        <v>0</v>
      </c>
      <c r="E66" s="5">
        <f t="shared" si="8"/>
        <v>27939253.849999998</v>
      </c>
      <c r="G66" s="8">
        <v>107</v>
      </c>
      <c r="H66" s="8" t="s">
        <v>161</v>
      </c>
      <c r="I66" s="5">
        <f t="shared" si="11"/>
        <v>4596865.72</v>
      </c>
      <c r="J66" s="35">
        <v>0</v>
      </c>
      <c r="K66" s="5">
        <f t="shared" si="9"/>
        <v>4596865.72</v>
      </c>
      <c r="Q66" s="35">
        <v>27939253.849999998</v>
      </c>
      <c r="R66" s="5">
        <v>0</v>
      </c>
      <c r="S66" s="37">
        <f t="shared" si="12"/>
        <v>27939253.849999998</v>
      </c>
      <c r="T66" s="35">
        <v>4596865.72</v>
      </c>
      <c r="U66" s="5">
        <v>0</v>
      </c>
      <c r="V66" s="37">
        <f t="shared" si="13"/>
        <v>4596865.72</v>
      </c>
    </row>
    <row r="68" spans="1:31" x14ac:dyDescent="0.25">
      <c r="A68" s="186" t="s">
        <v>169</v>
      </c>
      <c r="B68" s="187"/>
      <c r="C68" s="184"/>
      <c r="D68" s="184"/>
      <c r="E68" s="185"/>
      <c r="G68" s="186" t="s">
        <v>170</v>
      </c>
      <c r="H68" s="187"/>
      <c r="I68" s="184"/>
      <c r="J68" s="184"/>
      <c r="K68" s="185"/>
      <c r="P68" s="156" t="s">
        <v>732</v>
      </c>
      <c r="Q68" s="40"/>
      <c r="R68" s="40"/>
      <c r="S68" s="40"/>
      <c r="T68" s="40"/>
      <c r="U68" s="40"/>
      <c r="V68" s="40"/>
    </row>
    <row r="69" spans="1:31" ht="30" x14ac:dyDescent="0.25">
      <c r="A69" s="4" t="s">
        <v>3</v>
      </c>
      <c r="B69" s="4" t="s">
        <v>157</v>
      </c>
      <c r="C69" s="4" t="s">
        <v>738</v>
      </c>
      <c r="D69" s="4" t="s">
        <v>667</v>
      </c>
      <c r="E69" s="4" t="s">
        <v>68</v>
      </c>
      <c r="G69" s="4" t="s">
        <v>176</v>
      </c>
      <c r="H69" s="4" t="s">
        <v>157</v>
      </c>
      <c r="I69" s="4" t="s">
        <v>738</v>
      </c>
      <c r="J69" s="4" t="s">
        <v>667</v>
      </c>
      <c r="K69" s="4" t="s">
        <v>68</v>
      </c>
      <c r="P69" s="155" t="s">
        <v>3</v>
      </c>
      <c r="Q69" s="155" t="s">
        <v>733</v>
      </c>
      <c r="R69" s="155" t="s">
        <v>734</v>
      </c>
      <c r="S69" s="155" t="s">
        <v>735</v>
      </c>
      <c r="T69" s="155" t="s">
        <v>736</v>
      </c>
      <c r="U69" s="155" t="s">
        <v>734</v>
      </c>
      <c r="V69" s="155" t="s">
        <v>737</v>
      </c>
      <c r="AA69" s="3" t="s">
        <v>175</v>
      </c>
      <c r="AD69" s="23" t="s">
        <v>177</v>
      </c>
    </row>
    <row r="70" spans="1:31" x14ac:dyDescent="0.25">
      <c r="A70" s="8"/>
      <c r="B70" s="3" t="s">
        <v>171</v>
      </c>
      <c r="C70" s="37">
        <f>S70</f>
        <v>41359776.830311641</v>
      </c>
      <c r="D70" s="35">
        <v>0</v>
      </c>
      <c r="E70" s="5">
        <f>C70+D70</f>
        <v>41359776.830311641</v>
      </c>
      <c r="H70" s="3" t="s">
        <v>171</v>
      </c>
      <c r="I70" s="37">
        <f>V70</f>
        <v>35248375.699936219</v>
      </c>
      <c r="J70" s="35">
        <v>0</v>
      </c>
      <c r="K70" s="5">
        <f>I70+J70</f>
        <v>35248375.699936219</v>
      </c>
      <c r="P70" s="3" t="s">
        <v>171</v>
      </c>
      <c r="Q70" s="35">
        <f>AA70-T70</f>
        <v>41622223.770556726</v>
      </c>
      <c r="R70" s="5">
        <f>'Accounting for Trans COSS'!$E$20*'Trial Balance Summary'!Q70/('Trial Balance Summary'!$Q$70+'Trial Balance Summary'!$T$70)</f>
        <v>262446.94024508406</v>
      </c>
      <c r="S70" s="37">
        <f>Q70-R70</f>
        <v>41359776.830311641</v>
      </c>
      <c r="T70" s="39">
        <f>($T$75-$T$71)*AE70</f>
        <v>35472042.969443284</v>
      </c>
      <c r="U70" s="5">
        <f>'Accounting for Trans COSS'!$E$20*'Trial Balance Summary'!T70/('Trial Balance Summary'!$Q$70+'Trial Balance Summary'!$T$70)</f>
        <v>223667.26950706638</v>
      </c>
      <c r="V70" s="37">
        <f>T70-U70</f>
        <v>35248375.699936219</v>
      </c>
      <c r="AA70" s="35">
        <v>77094266.74000001</v>
      </c>
      <c r="AB70" s="35"/>
      <c r="AD70" s="5">
        <f>'Class Plant - PRP'!F11</f>
        <v>148515195.67690748</v>
      </c>
      <c r="AE70" s="38">
        <f>AD70/$AD$75</f>
        <v>0.33218306834474653</v>
      </c>
    </row>
    <row r="71" spans="1:31" x14ac:dyDescent="0.25">
      <c r="A71" s="8"/>
      <c r="B71" s="3" t="s">
        <v>158</v>
      </c>
      <c r="C71" s="37">
        <f t="shared" ref="C71:C74" si="14">S71</f>
        <v>20759.060000000001</v>
      </c>
      <c r="D71" s="35">
        <v>0</v>
      </c>
      <c r="E71" s="5">
        <f t="shared" ref="E71:E74" si="15">C71+D71</f>
        <v>20759.060000000001</v>
      </c>
      <c r="H71" s="3" t="s">
        <v>158</v>
      </c>
      <c r="I71" s="37">
        <f t="shared" ref="I71:I74" si="16">V71</f>
        <v>367974295.97999996</v>
      </c>
      <c r="J71" s="35">
        <v>0</v>
      </c>
      <c r="K71" s="5">
        <f t="shared" ref="K71:K74" si="17">I71+J71</f>
        <v>367974295.97999996</v>
      </c>
      <c r="P71" s="3" t="s">
        <v>158</v>
      </c>
      <c r="Q71" s="35">
        <f>AB71</f>
        <v>20759.060000000001</v>
      </c>
      <c r="R71" s="5">
        <f>'Accounting for Trans COSS'!$E$24*'Trial Balance Summary'!Q71/('Trial Balance Summary'!$Q$71+'Trial Balance Summary'!$T$71)</f>
        <v>0</v>
      </c>
      <c r="S71" s="37">
        <f t="shared" ref="S71:S74" si="18">Q71-R71</f>
        <v>20759.060000000001</v>
      </c>
      <c r="T71" s="35">
        <f>AA71</f>
        <v>367974295.97999996</v>
      </c>
      <c r="U71" s="5">
        <f>'Accounting for Trans COSS'!$E$24*'Trial Balance Summary'!T71/('Trial Balance Summary'!$Q$71+'Trial Balance Summary'!$T$71)</f>
        <v>0</v>
      </c>
      <c r="V71" s="37">
        <f t="shared" ref="V71:V74" si="19">T71-U71</f>
        <v>367974295.97999996</v>
      </c>
      <c r="AA71" s="35">
        <v>367974295.97999996</v>
      </c>
      <c r="AB71" s="35">
        <v>20759.060000000001</v>
      </c>
      <c r="AD71" s="5"/>
      <c r="AE71" s="38">
        <f>AD71/$AD$75</f>
        <v>0</v>
      </c>
    </row>
    <row r="72" spans="1:31" x14ac:dyDescent="0.25">
      <c r="A72" s="8"/>
      <c r="B72" s="3" t="s">
        <v>159</v>
      </c>
      <c r="C72" s="37">
        <f t="shared" si="14"/>
        <v>87617316.872556522</v>
      </c>
      <c r="D72" s="35">
        <v>0</v>
      </c>
      <c r="E72" s="5">
        <f t="shared" si="15"/>
        <v>87617316.872556522</v>
      </c>
      <c r="H72" s="3" t="s">
        <v>159</v>
      </c>
      <c r="I72" s="37">
        <f t="shared" si="16"/>
        <v>11447744.060401864</v>
      </c>
      <c r="J72" s="35">
        <v>0</v>
      </c>
      <c r="K72" s="5">
        <f t="shared" si="17"/>
        <v>11447744.060401864</v>
      </c>
      <c r="P72" s="3" t="s">
        <v>159</v>
      </c>
      <c r="Q72" s="35">
        <f>AA72-T72</f>
        <v>91515279.55913721</v>
      </c>
      <c r="R72" s="5">
        <f>'Accounting for Trans COSS'!$E$17*'Trial Balance Summary'!Q72/('Trial Balance Summary'!$Q$72+'Trial Balance Summary'!$T$72)</f>
        <v>3897962.686580691</v>
      </c>
      <c r="S72" s="37">
        <f t="shared" si="18"/>
        <v>87617316.872556522</v>
      </c>
      <c r="T72" s="39">
        <f>($T$75-$T$71)*AE72</f>
        <v>11957036.980862763</v>
      </c>
      <c r="U72" s="5">
        <f>'Accounting for Trans COSS'!$E$17*'Trial Balance Summary'!T72/('Trial Balance Summary'!$Q$72+'Trial Balance Summary'!$T$72)</f>
        <v>509292.92046089779</v>
      </c>
      <c r="V72" s="37">
        <f t="shared" si="19"/>
        <v>11447744.060401864</v>
      </c>
      <c r="AA72" s="35">
        <v>103472316.53999998</v>
      </c>
      <c r="AB72" s="35"/>
      <c r="AD72" s="5">
        <f>'Class Plant - PRP'!F46</f>
        <v>50062007.662163213</v>
      </c>
      <c r="AE72" s="38">
        <f>AD72/$AD$75</f>
        <v>0.1119733993341217</v>
      </c>
    </row>
    <row r="73" spans="1:31" x14ac:dyDescent="0.25">
      <c r="A73" s="8"/>
      <c r="B73" s="3" t="s">
        <v>160</v>
      </c>
      <c r="C73" s="37">
        <f t="shared" si="14"/>
        <v>300541877.21000028</v>
      </c>
      <c r="D73" s="35">
        <v>0</v>
      </c>
      <c r="E73" s="5">
        <f t="shared" si="15"/>
        <v>300541877.21000028</v>
      </c>
      <c r="H73" s="3" t="s">
        <v>160</v>
      </c>
      <c r="I73" s="37">
        <f t="shared" si="16"/>
        <v>0</v>
      </c>
      <c r="J73" s="35">
        <v>0</v>
      </c>
      <c r="K73" s="5">
        <f t="shared" si="17"/>
        <v>0</v>
      </c>
      <c r="P73" s="3" t="s">
        <v>160</v>
      </c>
      <c r="Q73" s="35">
        <f>AA73-T73</f>
        <v>300541877.21000028</v>
      </c>
      <c r="R73" s="5">
        <f>'Accounting for Trans COSS'!$E$18*'Trial Balance Summary'!Q73/('Trial Balance Summary'!$Q$73+'Trial Balance Summary'!$T$73)</f>
        <v>0</v>
      </c>
      <c r="S73" s="37">
        <f t="shared" si="18"/>
        <v>300541877.21000028</v>
      </c>
      <c r="T73" s="39">
        <f>($T$75-$T$71)*AE73</f>
        <v>0</v>
      </c>
      <c r="U73" s="5">
        <f>'Accounting for Trans COSS'!$E$18*'Trial Balance Summary'!T73/('Trial Balance Summary'!$Q$73+'Trial Balance Summary'!$T$73)</f>
        <v>0</v>
      </c>
      <c r="V73" s="37">
        <f t="shared" si="19"/>
        <v>0</v>
      </c>
      <c r="AA73" s="35">
        <v>300541877.21000028</v>
      </c>
      <c r="AB73" s="35"/>
      <c r="AD73" s="5">
        <f>'Class Plant - PRP'!F64</f>
        <v>0</v>
      </c>
      <c r="AE73" s="38">
        <f>AD73/$AD$75</f>
        <v>0</v>
      </c>
    </row>
    <row r="74" spans="1:31" x14ac:dyDescent="0.25">
      <c r="B74" s="40" t="s">
        <v>161</v>
      </c>
      <c r="C74" s="157">
        <f t="shared" si="14"/>
        <v>186029199.20975518</v>
      </c>
      <c r="D74" s="41">
        <v>0</v>
      </c>
      <c r="E74" s="42">
        <f t="shared" si="15"/>
        <v>186029199.20975518</v>
      </c>
      <c r="H74" s="40" t="s">
        <v>161</v>
      </c>
      <c r="I74" s="157">
        <f t="shared" si="16"/>
        <v>58981277.267573744</v>
      </c>
      <c r="J74" s="41">
        <v>0</v>
      </c>
      <c r="K74" s="42">
        <f t="shared" si="17"/>
        <v>58981277.267573744</v>
      </c>
      <c r="P74" s="3" t="s">
        <v>161</v>
      </c>
      <c r="Q74" s="41">
        <f>AA74-T74</f>
        <v>187209640.64030617</v>
      </c>
      <c r="R74" s="42">
        <f>'Accounting for Trans COSS'!$E$19*'Trial Balance Summary'!Q74/('Trial Balance Summary'!$Q$74+'Trial Balance Summary'!$T$74)</f>
        <v>1180441.4305510069</v>
      </c>
      <c r="S74" s="157">
        <f t="shared" si="18"/>
        <v>186029199.20975518</v>
      </c>
      <c r="T74" s="43">
        <f>($T$75-$T$71)*AE74</f>
        <v>59355540.789694034</v>
      </c>
      <c r="U74" s="42">
        <f>'Accounting for Trans COSS'!$E$19*'Trial Balance Summary'!T74/('Trial Balance Summary'!$Q$74+'Trial Balance Summary'!$T$74)</f>
        <v>374263.5221202916</v>
      </c>
      <c r="V74" s="157">
        <f t="shared" si="19"/>
        <v>58981277.267573744</v>
      </c>
      <c r="AA74" s="35">
        <v>246565181.43000022</v>
      </c>
      <c r="AB74" s="35"/>
      <c r="AD74" s="5">
        <f>'Class Plant - PRP'!F78</f>
        <v>248511194.08272481</v>
      </c>
      <c r="AE74" s="38">
        <f>AD74/$AD$75</f>
        <v>0.55584353232113182</v>
      </c>
    </row>
    <row r="75" spans="1:31" x14ac:dyDescent="0.25">
      <c r="B75" s="3" t="s">
        <v>8</v>
      </c>
      <c r="C75" s="37">
        <f>SUM(C70:C74)</f>
        <v>615568929.18262362</v>
      </c>
      <c r="D75" s="37">
        <f>SUM(D70:D74)</f>
        <v>0</v>
      </c>
      <c r="E75" s="37">
        <f>C75+D75</f>
        <v>615568929.18262362</v>
      </c>
      <c r="H75" s="3" t="s">
        <v>8</v>
      </c>
      <c r="I75" s="37">
        <f>SUM(I70:I74)</f>
        <v>473651693.0079118</v>
      </c>
      <c r="J75" s="37">
        <f>SUM(J70:J74)</f>
        <v>0</v>
      </c>
      <c r="K75" s="37">
        <f>I75+J75</f>
        <v>473651693.0079118</v>
      </c>
      <c r="P75" s="3" t="s">
        <v>8</v>
      </c>
      <c r="Q75" s="37">
        <f>SUM(Q70:Q74)</f>
        <v>620909780.24000049</v>
      </c>
      <c r="R75" s="5">
        <f>SUM(R70:R74)</f>
        <v>5340851.0573767815</v>
      </c>
      <c r="S75" s="37">
        <f>Q75-R75</f>
        <v>615568929.18262374</v>
      </c>
      <c r="T75" s="35">
        <v>474758916.72000003</v>
      </c>
      <c r="U75" s="5">
        <f>SUM(U70:U74)</f>
        <v>1107223.7120882557</v>
      </c>
      <c r="V75" s="37">
        <f>T75-U75</f>
        <v>473651693.0079118</v>
      </c>
      <c r="AD75" s="37">
        <f>SUM(AD70:AD74)</f>
        <v>447088397.42179549</v>
      </c>
    </row>
    <row r="78" spans="1:31" x14ac:dyDescent="0.25">
      <c r="A78" s="186" t="s">
        <v>214</v>
      </c>
      <c r="B78" s="187"/>
      <c r="C78" s="184"/>
      <c r="D78" s="184"/>
      <c r="E78" s="185"/>
      <c r="G78" s="186" t="s">
        <v>215</v>
      </c>
      <c r="H78" s="187"/>
      <c r="I78" s="184"/>
      <c r="J78" s="184"/>
      <c r="K78" s="185"/>
      <c r="P78" s="156" t="s">
        <v>732</v>
      </c>
      <c r="Q78" s="40"/>
      <c r="R78" s="40"/>
      <c r="S78" s="40"/>
      <c r="T78" s="40"/>
      <c r="U78" s="40"/>
      <c r="V78" s="40"/>
    </row>
    <row r="79" spans="1:31" ht="30" x14ac:dyDescent="0.25">
      <c r="A79" s="4" t="s">
        <v>3</v>
      </c>
      <c r="B79" s="4" t="s">
        <v>157</v>
      </c>
      <c r="C79" s="4" t="s">
        <v>738</v>
      </c>
      <c r="D79" s="4" t="s">
        <v>667</v>
      </c>
      <c r="E79" s="4" t="s">
        <v>68</v>
      </c>
      <c r="G79" s="4" t="s">
        <v>3</v>
      </c>
      <c r="H79" s="4" t="s">
        <v>157</v>
      </c>
      <c r="I79" s="4" t="s">
        <v>738</v>
      </c>
      <c r="J79" s="4" t="s">
        <v>667</v>
      </c>
      <c r="K79" s="4" t="s">
        <v>68</v>
      </c>
      <c r="P79" s="155" t="s">
        <v>3</v>
      </c>
      <c r="Q79" s="155" t="s">
        <v>733</v>
      </c>
      <c r="R79" s="155" t="s">
        <v>734</v>
      </c>
      <c r="S79" s="155" t="s">
        <v>735</v>
      </c>
      <c r="T79" s="155" t="s">
        <v>736</v>
      </c>
      <c r="U79" s="155" t="s">
        <v>734</v>
      </c>
      <c r="V79" s="155" t="s">
        <v>737</v>
      </c>
    </row>
    <row r="81" spans="1:22" x14ac:dyDescent="0.25">
      <c r="A81" s="3">
        <v>535</v>
      </c>
      <c r="B81" s="3" t="s">
        <v>232</v>
      </c>
      <c r="C81" s="5">
        <f>S81</f>
        <v>55313.479999999996</v>
      </c>
      <c r="D81" s="35">
        <v>0</v>
      </c>
      <c r="E81" s="5">
        <f>C81-D81</f>
        <v>55313.479999999996</v>
      </c>
      <c r="G81" s="3">
        <v>535</v>
      </c>
      <c r="H81" s="3" t="s">
        <v>232</v>
      </c>
      <c r="I81" s="5">
        <f>V81</f>
        <v>4163930.25</v>
      </c>
      <c r="J81" s="35">
        <v>0</v>
      </c>
      <c r="K81" s="5">
        <f>I81-J81</f>
        <v>4163930.25</v>
      </c>
      <c r="O81" s="3" t="s">
        <v>158</v>
      </c>
      <c r="P81" s="3">
        <v>535</v>
      </c>
      <c r="Q81" s="35">
        <v>55313.479999999996</v>
      </c>
      <c r="R81" s="5"/>
      <c r="S81" s="37">
        <f>Q81-R81</f>
        <v>55313.479999999996</v>
      </c>
      <c r="T81" s="35">
        <v>4163930.25</v>
      </c>
      <c r="U81" s="5"/>
      <c r="V81" s="37">
        <f>T81-U81</f>
        <v>4163930.25</v>
      </c>
    </row>
    <row r="82" spans="1:22" x14ac:dyDescent="0.25">
      <c r="A82" s="3">
        <v>536</v>
      </c>
      <c r="B82" s="3" t="s">
        <v>217</v>
      </c>
      <c r="C82" s="5">
        <f t="shared" ref="C82:C138" si="20">S82</f>
        <v>0</v>
      </c>
      <c r="D82" s="35">
        <v>0</v>
      </c>
      <c r="E82" s="5">
        <f t="shared" ref="E82:E137" si="21">C82-D82</f>
        <v>0</v>
      </c>
      <c r="G82" s="3">
        <v>536</v>
      </c>
      <c r="H82" s="3" t="s">
        <v>217</v>
      </c>
      <c r="I82" s="5">
        <f t="shared" ref="I82:I138" si="22">V82</f>
        <v>3361162.02</v>
      </c>
      <c r="J82" s="35">
        <v>0</v>
      </c>
      <c r="K82" s="5">
        <f t="shared" ref="K82:K138" si="23">I82-J82</f>
        <v>3361162.02</v>
      </c>
      <c r="O82" s="3" t="s">
        <v>158</v>
      </c>
      <c r="P82" s="3">
        <v>536</v>
      </c>
      <c r="Q82" s="35">
        <v>0</v>
      </c>
      <c r="R82" s="5"/>
      <c r="S82" s="37">
        <f t="shared" ref="S82:S138" si="24">Q82-R82</f>
        <v>0</v>
      </c>
      <c r="T82" s="35">
        <v>3361162.02</v>
      </c>
      <c r="U82" s="5"/>
      <c r="V82" s="37">
        <f t="shared" ref="V82:V138" si="25">T82-U82</f>
        <v>3361162.02</v>
      </c>
    </row>
    <row r="83" spans="1:22" x14ac:dyDescent="0.25">
      <c r="A83" s="3">
        <v>537</v>
      </c>
      <c r="B83" s="3" t="s">
        <v>227</v>
      </c>
      <c r="C83" s="5">
        <f t="shared" si="20"/>
        <v>52443.74</v>
      </c>
      <c r="D83" s="35">
        <v>0</v>
      </c>
      <c r="E83" s="5">
        <f t="shared" si="21"/>
        <v>52443.74</v>
      </c>
      <c r="G83" s="3">
        <v>537</v>
      </c>
      <c r="H83" s="3" t="s">
        <v>227</v>
      </c>
      <c r="I83" s="5">
        <f t="shared" si="22"/>
        <v>1724319.9</v>
      </c>
      <c r="J83" s="35">
        <v>0</v>
      </c>
      <c r="K83" s="5">
        <f t="shared" si="23"/>
        <v>1724319.9</v>
      </c>
      <c r="O83" s="3" t="s">
        <v>158</v>
      </c>
      <c r="P83" s="3">
        <v>537</v>
      </c>
      <c r="Q83" s="35">
        <v>52443.74</v>
      </c>
      <c r="R83" s="5"/>
      <c r="S83" s="37">
        <f t="shared" si="24"/>
        <v>52443.74</v>
      </c>
      <c r="T83" s="35">
        <v>1724319.9</v>
      </c>
      <c r="U83" s="5"/>
      <c r="V83" s="37">
        <f t="shared" si="25"/>
        <v>1724319.9</v>
      </c>
    </row>
    <row r="84" spans="1:22" x14ac:dyDescent="0.25">
      <c r="A84" s="3">
        <v>538</v>
      </c>
      <c r="B84" s="3" t="s">
        <v>228</v>
      </c>
      <c r="C84" s="5">
        <f t="shared" si="20"/>
        <v>52442.58</v>
      </c>
      <c r="D84" s="35">
        <v>0</v>
      </c>
      <c r="E84" s="5">
        <f t="shared" si="21"/>
        <v>52442.58</v>
      </c>
      <c r="G84" s="3">
        <v>538</v>
      </c>
      <c r="H84" s="3" t="s">
        <v>228</v>
      </c>
      <c r="I84" s="5">
        <f t="shared" si="22"/>
        <v>696</v>
      </c>
      <c r="J84" s="35">
        <v>0</v>
      </c>
      <c r="K84" s="5">
        <f t="shared" si="23"/>
        <v>696</v>
      </c>
      <c r="O84" s="3" t="s">
        <v>158</v>
      </c>
      <c r="P84" s="3">
        <v>538</v>
      </c>
      <c r="Q84" s="35">
        <v>52442.58</v>
      </c>
      <c r="R84" s="5"/>
      <c r="S84" s="37">
        <f t="shared" si="24"/>
        <v>52442.58</v>
      </c>
      <c r="T84" s="35">
        <v>696</v>
      </c>
      <c r="U84" s="5"/>
      <c r="V84" s="37">
        <f t="shared" si="25"/>
        <v>696</v>
      </c>
    </row>
    <row r="85" spans="1:22" x14ac:dyDescent="0.25">
      <c r="A85" s="3">
        <v>539</v>
      </c>
      <c r="B85" s="3" t="s">
        <v>229</v>
      </c>
      <c r="C85" s="5">
        <f t="shared" si="20"/>
        <v>0</v>
      </c>
      <c r="D85" s="35">
        <v>0</v>
      </c>
      <c r="E85" s="5">
        <f t="shared" si="21"/>
        <v>0</v>
      </c>
      <c r="G85" s="3">
        <v>539</v>
      </c>
      <c r="H85" s="3" t="s">
        <v>229</v>
      </c>
      <c r="I85" s="5">
        <f t="shared" si="22"/>
        <v>6618470.46</v>
      </c>
      <c r="J85" s="35">
        <v>0</v>
      </c>
      <c r="K85" s="5">
        <f t="shared" si="23"/>
        <v>6618470.46</v>
      </c>
      <c r="O85" s="3" t="s">
        <v>158</v>
      </c>
      <c r="P85" s="3">
        <v>539</v>
      </c>
      <c r="Q85" s="35">
        <v>0</v>
      </c>
      <c r="R85" s="5"/>
      <c r="S85" s="37">
        <f t="shared" si="24"/>
        <v>0</v>
      </c>
      <c r="T85" s="35">
        <v>6618470.46</v>
      </c>
      <c r="U85" s="5"/>
      <c r="V85" s="37">
        <f t="shared" si="25"/>
        <v>6618470.46</v>
      </c>
    </row>
    <row r="86" spans="1:22" x14ac:dyDescent="0.25">
      <c r="A86" s="3">
        <v>540</v>
      </c>
      <c r="B86" s="3" t="s">
        <v>218</v>
      </c>
      <c r="C86" s="5">
        <f t="shared" si="20"/>
        <v>0</v>
      </c>
      <c r="D86" s="35">
        <v>0</v>
      </c>
      <c r="E86" s="5">
        <f t="shared" si="21"/>
        <v>0</v>
      </c>
      <c r="G86" s="3">
        <v>540</v>
      </c>
      <c r="H86" s="3" t="s">
        <v>218</v>
      </c>
      <c r="I86" s="5">
        <f t="shared" si="22"/>
        <v>127623.79</v>
      </c>
      <c r="J86" s="35">
        <v>0</v>
      </c>
      <c r="K86" s="5">
        <f t="shared" si="23"/>
        <v>127623.79</v>
      </c>
      <c r="O86" s="3" t="s">
        <v>158</v>
      </c>
      <c r="P86" s="3">
        <v>540</v>
      </c>
      <c r="Q86" s="35">
        <v>0</v>
      </c>
      <c r="R86" s="5"/>
      <c r="S86" s="37">
        <f t="shared" si="24"/>
        <v>0</v>
      </c>
      <c r="T86" s="35">
        <v>127623.79</v>
      </c>
      <c r="U86" s="5"/>
      <c r="V86" s="37">
        <f t="shared" si="25"/>
        <v>127623.79</v>
      </c>
    </row>
    <row r="87" spans="1:22" x14ac:dyDescent="0.25">
      <c r="A87" s="3">
        <v>541</v>
      </c>
      <c r="B87" s="3" t="s">
        <v>221</v>
      </c>
      <c r="C87" s="5">
        <f t="shared" si="20"/>
        <v>0</v>
      </c>
      <c r="D87" s="35">
        <v>0</v>
      </c>
      <c r="E87" s="5">
        <f t="shared" si="21"/>
        <v>0</v>
      </c>
      <c r="G87" s="3">
        <v>541</v>
      </c>
      <c r="H87" s="3" t="s">
        <v>221</v>
      </c>
      <c r="I87" s="5">
        <f t="shared" si="22"/>
        <v>3297121.73</v>
      </c>
      <c r="J87" s="35">
        <v>0</v>
      </c>
      <c r="K87" s="5">
        <f t="shared" si="23"/>
        <v>3297121.73</v>
      </c>
      <c r="O87" s="3" t="s">
        <v>158</v>
      </c>
      <c r="P87" s="3">
        <v>541</v>
      </c>
      <c r="Q87" s="35">
        <v>0</v>
      </c>
      <c r="R87" s="5"/>
      <c r="S87" s="37">
        <f t="shared" si="24"/>
        <v>0</v>
      </c>
      <c r="T87" s="35">
        <v>3297121.73</v>
      </c>
      <c r="U87" s="5"/>
      <c r="V87" s="37">
        <f t="shared" si="25"/>
        <v>3297121.73</v>
      </c>
    </row>
    <row r="88" spans="1:22" x14ac:dyDescent="0.25">
      <c r="A88" s="3">
        <v>542</v>
      </c>
      <c r="B88" s="3" t="s">
        <v>222</v>
      </c>
      <c r="C88" s="5">
        <f t="shared" si="20"/>
        <v>0</v>
      </c>
      <c r="D88" s="35">
        <v>0</v>
      </c>
      <c r="E88" s="5">
        <f t="shared" si="21"/>
        <v>0</v>
      </c>
      <c r="G88" s="3">
        <v>542</v>
      </c>
      <c r="H88" s="3" t="s">
        <v>222</v>
      </c>
      <c r="I88" s="5">
        <f t="shared" si="22"/>
        <v>78603.890000000014</v>
      </c>
      <c r="J88" s="35">
        <v>0</v>
      </c>
      <c r="K88" s="5">
        <f t="shared" si="23"/>
        <v>78603.890000000014</v>
      </c>
      <c r="O88" s="3" t="s">
        <v>158</v>
      </c>
      <c r="P88" s="3">
        <v>542</v>
      </c>
      <c r="Q88" s="35">
        <v>0</v>
      </c>
      <c r="R88" s="5"/>
      <c r="S88" s="37">
        <f t="shared" si="24"/>
        <v>0</v>
      </c>
      <c r="T88" s="35">
        <v>78603.890000000014</v>
      </c>
      <c r="U88" s="5"/>
      <c r="V88" s="37">
        <f t="shared" si="25"/>
        <v>78603.890000000014</v>
      </c>
    </row>
    <row r="89" spans="1:22" x14ac:dyDescent="0.25">
      <c r="A89" s="3">
        <v>543</v>
      </c>
      <c r="B89" s="3" t="s">
        <v>223</v>
      </c>
      <c r="C89" s="5">
        <f t="shared" si="20"/>
        <v>0</v>
      </c>
      <c r="D89" s="35">
        <v>0</v>
      </c>
      <c r="E89" s="5">
        <f t="shared" si="21"/>
        <v>0</v>
      </c>
      <c r="G89" s="3">
        <v>543</v>
      </c>
      <c r="H89" s="3" t="s">
        <v>223</v>
      </c>
      <c r="I89" s="5">
        <f t="shared" si="22"/>
        <v>2177603.4900000002</v>
      </c>
      <c r="J89" s="35">
        <v>0</v>
      </c>
      <c r="K89" s="5">
        <f t="shared" si="23"/>
        <v>2177603.4900000002</v>
      </c>
      <c r="O89" s="3" t="s">
        <v>158</v>
      </c>
      <c r="P89" s="3">
        <v>543</v>
      </c>
      <c r="Q89" s="35">
        <v>0</v>
      </c>
      <c r="R89" s="5"/>
      <c r="S89" s="37">
        <f t="shared" si="24"/>
        <v>0</v>
      </c>
      <c r="T89" s="35">
        <v>2177603.4900000002</v>
      </c>
      <c r="U89" s="5"/>
      <c r="V89" s="37">
        <f t="shared" si="25"/>
        <v>2177603.4900000002</v>
      </c>
    </row>
    <row r="90" spans="1:22" x14ac:dyDescent="0.25">
      <c r="A90" s="3">
        <v>544</v>
      </c>
      <c r="B90" s="3" t="s">
        <v>224</v>
      </c>
      <c r="C90" s="5">
        <f t="shared" si="20"/>
        <v>508331.23</v>
      </c>
      <c r="D90" s="35">
        <v>0</v>
      </c>
      <c r="E90" s="5">
        <f t="shared" si="21"/>
        <v>508331.23</v>
      </c>
      <c r="G90" s="3">
        <v>544</v>
      </c>
      <c r="H90" s="3" t="s">
        <v>224</v>
      </c>
      <c r="I90" s="5">
        <f t="shared" si="22"/>
        <v>8270094.6399999997</v>
      </c>
      <c r="J90" s="35">
        <v>0</v>
      </c>
      <c r="K90" s="5">
        <f t="shared" si="23"/>
        <v>8270094.6399999997</v>
      </c>
      <c r="O90" s="3" t="s">
        <v>158</v>
      </c>
      <c r="P90" s="3">
        <v>544</v>
      </c>
      <c r="Q90" s="35">
        <v>508331.23</v>
      </c>
      <c r="R90" s="5"/>
      <c r="S90" s="37">
        <f t="shared" si="24"/>
        <v>508331.23</v>
      </c>
      <c r="T90" s="35">
        <v>8270094.6399999997</v>
      </c>
      <c r="U90" s="5"/>
      <c r="V90" s="37">
        <f t="shared" si="25"/>
        <v>8270094.6399999997</v>
      </c>
    </row>
    <row r="91" spans="1:22" x14ac:dyDescent="0.25">
      <c r="A91" s="3">
        <v>545</v>
      </c>
      <c r="B91" s="3" t="s">
        <v>225</v>
      </c>
      <c r="C91" s="5">
        <f t="shared" si="20"/>
        <v>13949.3</v>
      </c>
      <c r="D91" s="35">
        <v>0</v>
      </c>
      <c r="E91" s="5">
        <f t="shared" si="21"/>
        <v>13949.3</v>
      </c>
      <c r="G91" s="3">
        <v>545</v>
      </c>
      <c r="H91" s="3" t="s">
        <v>225</v>
      </c>
      <c r="I91" s="5">
        <f t="shared" si="22"/>
        <v>19379959.98</v>
      </c>
      <c r="J91" s="35">
        <v>0</v>
      </c>
      <c r="K91" s="5">
        <f t="shared" si="23"/>
        <v>19379959.98</v>
      </c>
      <c r="O91" s="3" t="s">
        <v>158</v>
      </c>
      <c r="P91" s="3">
        <v>545</v>
      </c>
      <c r="Q91" s="35">
        <v>13949.3</v>
      </c>
      <c r="R91" s="5"/>
      <c r="S91" s="37">
        <f t="shared" si="24"/>
        <v>13949.3</v>
      </c>
      <c r="T91" s="35">
        <v>19379959.98</v>
      </c>
      <c r="U91" s="5"/>
      <c r="V91" s="37">
        <f t="shared" si="25"/>
        <v>19379959.98</v>
      </c>
    </row>
    <row r="92" spans="1:22" x14ac:dyDescent="0.25">
      <c r="A92" s="3">
        <v>546</v>
      </c>
      <c r="B92" s="3" t="s">
        <v>232</v>
      </c>
      <c r="C92" s="5">
        <f t="shared" si="20"/>
        <v>0</v>
      </c>
      <c r="D92" s="35">
        <v>0</v>
      </c>
      <c r="E92" s="5">
        <f t="shared" si="21"/>
        <v>0</v>
      </c>
      <c r="G92" s="3">
        <v>546</v>
      </c>
      <c r="H92" s="3" t="s">
        <v>232</v>
      </c>
      <c r="I92" s="5">
        <f t="shared" si="22"/>
        <v>0</v>
      </c>
      <c r="J92" s="35">
        <v>0</v>
      </c>
      <c r="K92" s="5">
        <f t="shared" si="23"/>
        <v>0</v>
      </c>
      <c r="O92" s="3" t="s">
        <v>158</v>
      </c>
      <c r="P92" s="3">
        <v>546</v>
      </c>
      <c r="Q92" s="35">
        <v>0</v>
      </c>
      <c r="R92" s="5"/>
      <c r="S92" s="37">
        <f t="shared" si="24"/>
        <v>0</v>
      </c>
      <c r="T92" s="35">
        <v>0</v>
      </c>
      <c r="U92" s="5"/>
      <c r="V92" s="37">
        <f t="shared" si="25"/>
        <v>0</v>
      </c>
    </row>
    <row r="93" spans="1:22" x14ac:dyDescent="0.25">
      <c r="A93" s="3">
        <v>547</v>
      </c>
      <c r="B93" s="3" t="s">
        <v>233</v>
      </c>
      <c r="C93" s="5">
        <f t="shared" si="20"/>
        <v>0</v>
      </c>
      <c r="D93" s="35">
        <v>0</v>
      </c>
      <c r="E93" s="5">
        <f t="shared" si="21"/>
        <v>0</v>
      </c>
      <c r="G93" s="3">
        <v>547</v>
      </c>
      <c r="H93" s="3" t="s">
        <v>233</v>
      </c>
      <c r="I93" s="5">
        <f t="shared" si="22"/>
        <v>0</v>
      </c>
      <c r="J93" s="35">
        <v>0</v>
      </c>
      <c r="K93" s="5">
        <f t="shared" si="23"/>
        <v>0</v>
      </c>
      <c r="O93" s="3" t="s">
        <v>158</v>
      </c>
      <c r="P93" s="3">
        <v>547</v>
      </c>
      <c r="Q93" s="35">
        <v>0</v>
      </c>
      <c r="R93" s="5"/>
      <c r="S93" s="37">
        <f t="shared" si="24"/>
        <v>0</v>
      </c>
      <c r="T93" s="35">
        <v>0</v>
      </c>
      <c r="U93" s="5"/>
      <c r="V93" s="37">
        <f t="shared" si="25"/>
        <v>0</v>
      </c>
    </row>
    <row r="94" spans="1:22" x14ac:dyDescent="0.25">
      <c r="A94" s="3">
        <v>548</v>
      </c>
      <c r="B94" s="3" t="s">
        <v>234</v>
      </c>
      <c r="C94" s="5">
        <f t="shared" si="20"/>
        <v>0</v>
      </c>
      <c r="D94" s="35">
        <v>0</v>
      </c>
      <c r="E94" s="5">
        <f t="shared" si="21"/>
        <v>0</v>
      </c>
      <c r="G94" s="3">
        <v>548</v>
      </c>
      <c r="H94" s="3" t="s">
        <v>234</v>
      </c>
      <c r="I94" s="5">
        <f t="shared" si="22"/>
        <v>0</v>
      </c>
      <c r="J94" s="35">
        <v>0</v>
      </c>
      <c r="K94" s="5">
        <f t="shared" si="23"/>
        <v>0</v>
      </c>
      <c r="O94" s="3" t="s">
        <v>158</v>
      </c>
      <c r="P94" s="3">
        <v>548</v>
      </c>
      <c r="Q94" s="35">
        <v>0</v>
      </c>
      <c r="R94" s="5"/>
      <c r="S94" s="37">
        <f t="shared" si="24"/>
        <v>0</v>
      </c>
      <c r="T94" s="35">
        <v>0</v>
      </c>
      <c r="U94" s="5"/>
      <c r="V94" s="37">
        <f t="shared" si="25"/>
        <v>0</v>
      </c>
    </row>
    <row r="95" spans="1:22" x14ac:dyDescent="0.25">
      <c r="A95" s="3">
        <v>549</v>
      </c>
      <c r="B95" s="3" t="s">
        <v>235</v>
      </c>
      <c r="C95" s="5">
        <f t="shared" si="20"/>
        <v>0</v>
      </c>
      <c r="D95" s="35">
        <v>0</v>
      </c>
      <c r="E95" s="5">
        <f t="shared" si="21"/>
        <v>0</v>
      </c>
      <c r="G95" s="3">
        <v>549</v>
      </c>
      <c r="H95" s="3" t="s">
        <v>235</v>
      </c>
      <c r="I95" s="5">
        <f t="shared" si="22"/>
        <v>0</v>
      </c>
      <c r="J95" s="35">
        <v>0</v>
      </c>
      <c r="K95" s="5">
        <f t="shared" si="23"/>
        <v>0</v>
      </c>
      <c r="O95" s="3" t="s">
        <v>158</v>
      </c>
      <c r="P95" s="3">
        <v>549</v>
      </c>
      <c r="Q95" s="35">
        <v>0</v>
      </c>
      <c r="R95" s="5"/>
      <c r="S95" s="37">
        <f t="shared" si="24"/>
        <v>0</v>
      </c>
      <c r="T95" s="35">
        <v>0</v>
      </c>
      <c r="U95" s="5"/>
      <c r="V95" s="37">
        <f t="shared" si="25"/>
        <v>0</v>
      </c>
    </row>
    <row r="96" spans="1:22" x14ac:dyDescent="0.25">
      <c r="A96" s="3">
        <v>550</v>
      </c>
      <c r="B96" s="3" t="s">
        <v>218</v>
      </c>
      <c r="C96" s="5">
        <f t="shared" si="20"/>
        <v>0</v>
      </c>
      <c r="D96" s="35">
        <v>0</v>
      </c>
      <c r="E96" s="5">
        <f t="shared" si="21"/>
        <v>0</v>
      </c>
      <c r="G96" s="3">
        <v>550</v>
      </c>
      <c r="H96" s="3" t="s">
        <v>218</v>
      </c>
      <c r="I96" s="5">
        <f t="shared" si="22"/>
        <v>0</v>
      </c>
      <c r="J96" s="35">
        <v>0</v>
      </c>
      <c r="K96" s="5">
        <f t="shared" si="23"/>
        <v>0</v>
      </c>
      <c r="O96" s="3" t="s">
        <v>158</v>
      </c>
      <c r="P96" s="3">
        <v>550</v>
      </c>
      <c r="Q96" s="35">
        <v>0</v>
      </c>
      <c r="R96" s="5"/>
      <c r="S96" s="37">
        <f t="shared" si="24"/>
        <v>0</v>
      </c>
      <c r="T96" s="35">
        <v>0</v>
      </c>
      <c r="U96" s="5"/>
      <c r="V96" s="37">
        <f t="shared" si="25"/>
        <v>0</v>
      </c>
    </row>
    <row r="97" spans="1:24" x14ac:dyDescent="0.25">
      <c r="A97" s="3">
        <v>551</v>
      </c>
      <c r="B97" s="3" t="s">
        <v>221</v>
      </c>
      <c r="C97" s="5">
        <f t="shared" si="20"/>
        <v>0</v>
      </c>
      <c r="D97" s="35">
        <v>0</v>
      </c>
      <c r="E97" s="5">
        <f t="shared" si="21"/>
        <v>0</v>
      </c>
      <c r="G97" s="3">
        <v>551</v>
      </c>
      <c r="H97" s="3" t="s">
        <v>221</v>
      </c>
      <c r="I97" s="5">
        <f t="shared" si="22"/>
        <v>0</v>
      </c>
      <c r="J97" s="35">
        <v>0</v>
      </c>
      <c r="K97" s="5">
        <f t="shared" si="23"/>
        <v>0</v>
      </c>
      <c r="O97" s="3" t="s">
        <v>158</v>
      </c>
      <c r="P97" s="3">
        <v>551</v>
      </c>
      <c r="Q97" s="35">
        <v>0</v>
      </c>
      <c r="R97" s="5"/>
      <c r="S97" s="37">
        <f t="shared" si="24"/>
        <v>0</v>
      </c>
      <c r="T97" s="35">
        <v>0</v>
      </c>
      <c r="U97" s="5"/>
      <c r="V97" s="37">
        <f t="shared" si="25"/>
        <v>0</v>
      </c>
    </row>
    <row r="98" spans="1:24" x14ac:dyDescent="0.25">
      <c r="A98" s="3">
        <v>552</v>
      </c>
      <c r="B98" s="3" t="s">
        <v>222</v>
      </c>
      <c r="C98" s="5">
        <f t="shared" si="20"/>
        <v>0</v>
      </c>
      <c r="D98" s="35">
        <v>0</v>
      </c>
      <c r="E98" s="5">
        <f t="shared" si="21"/>
        <v>0</v>
      </c>
      <c r="G98" s="3">
        <v>552</v>
      </c>
      <c r="H98" s="3" t="s">
        <v>222</v>
      </c>
      <c r="I98" s="5">
        <f t="shared" si="22"/>
        <v>0</v>
      </c>
      <c r="J98" s="35">
        <v>0</v>
      </c>
      <c r="K98" s="5">
        <f t="shared" si="23"/>
        <v>0</v>
      </c>
      <c r="O98" s="3" t="s">
        <v>158</v>
      </c>
      <c r="P98" s="3">
        <v>552</v>
      </c>
      <c r="Q98" s="35">
        <v>0</v>
      </c>
      <c r="R98" s="5"/>
      <c r="S98" s="37">
        <f t="shared" si="24"/>
        <v>0</v>
      </c>
      <c r="T98" s="35">
        <v>0</v>
      </c>
      <c r="U98" s="5"/>
      <c r="V98" s="37">
        <f t="shared" si="25"/>
        <v>0</v>
      </c>
    </row>
    <row r="99" spans="1:24" x14ac:dyDescent="0.25">
      <c r="A99" s="3">
        <v>553</v>
      </c>
      <c r="B99" s="3" t="s">
        <v>244</v>
      </c>
      <c r="C99" s="5">
        <f t="shared" si="20"/>
        <v>0</v>
      </c>
      <c r="D99" s="35">
        <v>0</v>
      </c>
      <c r="E99" s="5">
        <f t="shared" si="21"/>
        <v>0</v>
      </c>
      <c r="G99" s="3">
        <v>553</v>
      </c>
      <c r="H99" s="3" t="s">
        <v>244</v>
      </c>
      <c r="I99" s="5">
        <f t="shared" si="22"/>
        <v>0</v>
      </c>
      <c r="J99" s="35">
        <v>0</v>
      </c>
      <c r="K99" s="5">
        <f t="shared" si="23"/>
        <v>0</v>
      </c>
      <c r="O99" s="3" t="s">
        <v>158</v>
      </c>
      <c r="P99" s="3">
        <v>553</v>
      </c>
      <c r="Q99" s="35">
        <v>0</v>
      </c>
      <c r="R99" s="5"/>
      <c r="S99" s="37">
        <f t="shared" si="24"/>
        <v>0</v>
      </c>
      <c r="T99" s="35">
        <v>0</v>
      </c>
      <c r="U99" s="5"/>
      <c r="V99" s="37">
        <f t="shared" si="25"/>
        <v>0</v>
      </c>
    </row>
    <row r="100" spans="1:24" x14ac:dyDescent="0.25">
      <c r="A100" s="3">
        <v>554</v>
      </c>
      <c r="B100" s="3" t="s">
        <v>245</v>
      </c>
      <c r="C100" s="5">
        <f t="shared" si="20"/>
        <v>0</v>
      </c>
      <c r="D100" s="35">
        <v>0</v>
      </c>
      <c r="E100" s="5">
        <f t="shared" si="21"/>
        <v>0</v>
      </c>
      <c r="G100" s="3">
        <v>554</v>
      </c>
      <c r="H100" s="3" t="s">
        <v>245</v>
      </c>
      <c r="I100" s="5">
        <f t="shared" si="22"/>
        <v>0</v>
      </c>
      <c r="J100" s="35">
        <v>0</v>
      </c>
      <c r="K100" s="5">
        <f t="shared" si="23"/>
        <v>0</v>
      </c>
      <c r="O100" s="3" t="s">
        <v>158</v>
      </c>
      <c r="P100" s="3">
        <v>554</v>
      </c>
      <c r="Q100" s="35">
        <v>0</v>
      </c>
      <c r="R100" s="5"/>
      <c r="S100" s="37">
        <f t="shared" si="24"/>
        <v>0</v>
      </c>
      <c r="T100" s="35">
        <v>0</v>
      </c>
      <c r="U100" s="5"/>
      <c r="V100" s="37">
        <f t="shared" si="25"/>
        <v>0</v>
      </c>
    </row>
    <row r="101" spans="1:24" x14ac:dyDescent="0.25">
      <c r="A101" s="3">
        <v>555</v>
      </c>
      <c r="B101" s="3" t="s">
        <v>238</v>
      </c>
      <c r="C101" s="5">
        <f t="shared" si="20"/>
        <v>0</v>
      </c>
      <c r="D101" s="35">
        <v>0</v>
      </c>
      <c r="E101" s="5">
        <f t="shared" si="21"/>
        <v>0</v>
      </c>
      <c r="G101" s="3">
        <v>555</v>
      </c>
      <c r="H101" s="3" t="s">
        <v>238</v>
      </c>
      <c r="I101" s="5">
        <f t="shared" si="22"/>
        <v>0</v>
      </c>
      <c r="J101" s="35">
        <v>0</v>
      </c>
      <c r="K101" s="5">
        <f t="shared" si="23"/>
        <v>0</v>
      </c>
      <c r="O101" s="3" t="s">
        <v>158</v>
      </c>
      <c r="P101" s="3">
        <v>555</v>
      </c>
      <c r="Q101" s="35">
        <v>0</v>
      </c>
      <c r="R101" s="5"/>
      <c r="S101" s="37">
        <f t="shared" si="24"/>
        <v>0</v>
      </c>
      <c r="T101" s="35">
        <v>0</v>
      </c>
      <c r="U101" s="5"/>
      <c r="V101" s="37">
        <f t="shared" si="25"/>
        <v>0</v>
      </c>
      <c r="X101" s="3" t="s">
        <v>760</v>
      </c>
    </row>
    <row r="102" spans="1:24" x14ac:dyDescent="0.25">
      <c r="A102" s="3">
        <v>556</v>
      </c>
      <c r="B102" s="3" t="s">
        <v>239</v>
      </c>
      <c r="C102" s="5">
        <f t="shared" si="20"/>
        <v>0</v>
      </c>
      <c r="D102" s="35">
        <v>0</v>
      </c>
      <c r="E102" s="5">
        <f t="shared" si="21"/>
        <v>0</v>
      </c>
      <c r="G102" s="3">
        <v>556</v>
      </c>
      <c r="H102" s="3" t="s">
        <v>239</v>
      </c>
      <c r="I102" s="5">
        <f t="shared" si="22"/>
        <v>0</v>
      </c>
      <c r="J102" s="35">
        <v>0</v>
      </c>
      <c r="K102" s="5">
        <f t="shared" si="23"/>
        <v>0</v>
      </c>
      <c r="O102" s="3" t="s">
        <v>158</v>
      </c>
      <c r="P102" s="3">
        <v>556</v>
      </c>
      <c r="Q102" s="35">
        <v>0</v>
      </c>
      <c r="R102" s="5"/>
      <c r="S102" s="37">
        <f t="shared" si="24"/>
        <v>0</v>
      </c>
      <c r="T102" s="35">
        <v>0</v>
      </c>
      <c r="U102" s="5"/>
      <c r="V102" s="37">
        <f t="shared" si="25"/>
        <v>0</v>
      </c>
    </row>
    <row r="103" spans="1:24" x14ac:dyDescent="0.25">
      <c r="A103" s="3">
        <v>557</v>
      </c>
      <c r="B103" s="3" t="s">
        <v>240</v>
      </c>
      <c r="C103" s="5">
        <f t="shared" si="20"/>
        <v>0</v>
      </c>
      <c r="D103" s="35">
        <v>0</v>
      </c>
      <c r="E103" s="5">
        <f t="shared" si="21"/>
        <v>0</v>
      </c>
      <c r="G103" s="3">
        <v>557</v>
      </c>
      <c r="H103" s="3" t="s">
        <v>240</v>
      </c>
      <c r="I103" s="5">
        <f t="shared" si="22"/>
        <v>0</v>
      </c>
      <c r="J103" s="35">
        <v>0</v>
      </c>
      <c r="K103" s="5">
        <f t="shared" si="23"/>
        <v>0</v>
      </c>
      <c r="O103" s="40" t="s">
        <v>158</v>
      </c>
      <c r="P103" s="40">
        <v>557</v>
      </c>
      <c r="Q103" s="41">
        <v>0</v>
      </c>
      <c r="R103" s="42"/>
      <c r="S103" s="157">
        <f t="shared" si="24"/>
        <v>0</v>
      </c>
      <c r="T103" s="41">
        <v>0</v>
      </c>
      <c r="U103" s="42"/>
      <c r="V103" s="157">
        <f t="shared" si="25"/>
        <v>0</v>
      </c>
    </row>
    <row r="104" spans="1:24" x14ac:dyDescent="0.25">
      <c r="A104" s="3">
        <v>560</v>
      </c>
      <c r="B104" s="3" t="s">
        <v>232</v>
      </c>
      <c r="C104" s="5">
        <f t="shared" si="20"/>
        <v>89466.700994558676</v>
      </c>
      <c r="D104" s="35">
        <v>0</v>
      </c>
      <c r="E104" s="5">
        <f t="shared" si="21"/>
        <v>89466.700994558676</v>
      </c>
      <c r="G104" s="3">
        <v>560</v>
      </c>
      <c r="H104" s="3" t="s">
        <v>232</v>
      </c>
      <c r="I104" s="5">
        <f t="shared" si="22"/>
        <v>0</v>
      </c>
      <c r="J104" s="35">
        <v>0</v>
      </c>
      <c r="K104" s="5">
        <f t="shared" si="23"/>
        <v>0</v>
      </c>
      <c r="O104" s="3" t="s">
        <v>159</v>
      </c>
      <c r="P104" s="3">
        <v>560</v>
      </c>
      <c r="Q104" s="35">
        <v>93446.94</v>
      </c>
      <c r="R104" s="5">
        <f>'Accounting for Trans COSS'!$E$45*'Trial Balance Summary'!Q104/SUM('Trial Balance Summary'!$Q$104:$Q$108,'Trial Balance Summary'!$Q$110:$Q$118,'Trial Balance Summary'!$T$104:$T$108,'Trial Balance Summary'!$T$110:$T$118)</f>
        <v>3980.2390054413195</v>
      </c>
      <c r="S104" s="37">
        <f t="shared" si="24"/>
        <v>89466.700994558676</v>
      </c>
      <c r="T104" s="35">
        <v>0</v>
      </c>
      <c r="U104" s="5">
        <f>'Accounting for Trans COSS'!$E$45*'Trial Balance Summary'!T104/SUM('Trial Balance Summary'!$Q$104:$Q$108,'Trial Balance Summary'!$Q$110:$Q$118,'Trial Balance Summary'!$T$104:$T$108,'Trial Balance Summary'!$T$110:$T$118)</f>
        <v>0</v>
      </c>
      <c r="V104" s="37">
        <f t="shared" si="25"/>
        <v>0</v>
      </c>
    </row>
    <row r="105" spans="1:24" x14ac:dyDescent="0.25">
      <c r="A105" s="3">
        <v>561</v>
      </c>
      <c r="B105" s="3" t="s">
        <v>251</v>
      </c>
      <c r="C105" s="5">
        <f t="shared" si="20"/>
        <v>1345358.7424259856</v>
      </c>
      <c r="D105" s="35">
        <v>0</v>
      </c>
      <c r="E105" s="5">
        <f t="shared" si="21"/>
        <v>1345358.7424259856</v>
      </c>
      <c r="G105" s="3">
        <v>561</v>
      </c>
      <c r="H105" s="3" t="s">
        <v>251</v>
      </c>
      <c r="I105" s="5">
        <f t="shared" si="22"/>
        <v>3532601.9891119278</v>
      </c>
      <c r="J105" s="35">
        <v>0</v>
      </c>
      <c r="K105" s="5">
        <f t="shared" si="23"/>
        <v>3532601.9891119278</v>
      </c>
      <c r="O105" s="3" t="s">
        <v>159</v>
      </c>
      <c r="P105" s="3">
        <v>561</v>
      </c>
      <c r="Q105" s="35">
        <v>1405211.73</v>
      </c>
      <c r="R105" s="5">
        <f>'Accounting for Trans COSS'!$E$45*'Trial Balance Summary'!Q105/SUM('Trial Balance Summary'!$Q$104:$Q$108,'Trial Balance Summary'!$Q$110:$Q$118,'Trial Balance Summary'!$T$104:$T$108,'Trial Balance Summary'!$T$110:$T$118)</f>
        <v>59852.987574014463</v>
      </c>
      <c r="S105" s="37">
        <f t="shared" si="24"/>
        <v>1345358.7424259856</v>
      </c>
      <c r="T105" s="35">
        <v>3689762.14</v>
      </c>
      <c r="U105" s="5">
        <f>'Accounting for Trans COSS'!$E$45*'Trial Balance Summary'!T105/SUM('Trial Balance Summary'!$Q$104:$Q$108,'Trial Balance Summary'!$Q$110:$Q$118,'Trial Balance Summary'!$T$104:$T$108,'Trial Balance Summary'!$T$110:$T$118)</f>
        <v>157160.15088807227</v>
      </c>
      <c r="V105" s="37">
        <f t="shared" si="25"/>
        <v>3532601.9891119278</v>
      </c>
    </row>
    <row r="106" spans="1:24" x14ac:dyDescent="0.25">
      <c r="A106" s="3">
        <v>562</v>
      </c>
      <c r="B106" s="3" t="s">
        <v>250</v>
      </c>
      <c r="C106" s="5">
        <f t="shared" si="20"/>
        <v>0</v>
      </c>
      <c r="D106" s="35">
        <v>0</v>
      </c>
      <c r="E106" s="5">
        <f t="shared" si="21"/>
        <v>0</v>
      </c>
      <c r="G106" s="3">
        <v>562</v>
      </c>
      <c r="H106" s="3" t="s">
        <v>250</v>
      </c>
      <c r="I106" s="5">
        <f t="shared" si="22"/>
        <v>0</v>
      </c>
      <c r="J106" s="35">
        <v>0</v>
      </c>
      <c r="K106" s="5">
        <f t="shared" si="23"/>
        <v>0</v>
      </c>
      <c r="O106" s="3" t="s">
        <v>159</v>
      </c>
      <c r="P106" s="3">
        <v>562</v>
      </c>
      <c r="Q106" s="35">
        <v>0</v>
      </c>
      <c r="R106" s="5">
        <f>'Accounting for Trans COSS'!$E$45*'Trial Balance Summary'!Q106/SUM('Trial Balance Summary'!$Q$104:$Q$108,'Trial Balance Summary'!$Q$110:$Q$118,'Trial Balance Summary'!$T$104:$T$108,'Trial Balance Summary'!$T$110:$T$118)</f>
        <v>0</v>
      </c>
      <c r="S106" s="37">
        <f t="shared" si="24"/>
        <v>0</v>
      </c>
      <c r="T106" s="35">
        <v>0</v>
      </c>
      <c r="U106" s="5">
        <f>'Accounting for Trans COSS'!$E$45*'Trial Balance Summary'!T106/SUM('Trial Balance Summary'!$Q$104:$Q$108,'Trial Balance Summary'!$Q$110:$Q$118,'Trial Balance Summary'!$T$104:$T$108,'Trial Balance Summary'!$T$110:$T$118)</f>
        <v>0</v>
      </c>
      <c r="V106" s="37">
        <f t="shared" si="25"/>
        <v>0</v>
      </c>
    </row>
    <row r="107" spans="1:24" x14ac:dyDescent="0.25">
      <c r="A107" s="3">
        <v>563</v>
      </c>
      <c r="B107" s="3" t="s">
        <v>249</v>
      </c>
      <c r="C107" s="5">
        <f t="shared" si="20"/>
        <v>0</v>
      </c>
      <c r="D107" s="35">
        <v>0</v>
      </c>
      <c r="E107" s="5">
        <f t="shared" si="21"/>
        <v>0</v>
      </c>
      <c r="G107" s="3">
        <v>563</v>
      </c>
      <c r="H107" s="3" t="s">
        <v>249</v>
      </c>
      <c r="I107" s="5">
        <f t="shared" si="22"/>
        <v>0</v>
      </c>
      <c r="J107" s="35">
        <v>0</v>
      </c>
      <c r="K107" s="5">
        <f t="shared" si="23"/>
        <v>0</v>
      </c>
      <c r="O107" s="3" t="s">
        <v>159</v>
      </c>
      <c r="P107" s="3">
        <v>563</v>
      </c>
      <c r="Q107" s="35">
        <v>0</v>
      </c>
      <c r="R107" s="5">
        <f>'Accounting for Trans COSS'!$E$45*'Trial Balance Summary'!Q107/SUM('Trial Balance Summary'!$Q$104:$Q$108,'Trial Balance Summary'!$Q$110:$Q$118,'Trial Balance Summary'!$T$104:$T$108,'Trial Balance Summary'!$T$110:$T$118)</f>
        <v>0</v>
      </c>
      <c r="S107" s="37">
        <f t="shared" si="24"/>
        <v>0</v>
      </c>
      <c r="T107" s="35">
        <v>0</v>
      </c>
      <c r="U107" s="5">
        <f>'Accounting for Trans COSS'!$E$45*'Trial Balance Summary'!T107/SUM('Trial Balance Summary'!$Q$104:$Q$108,'Trial Balance Summary'!$Q$110:$Q$118,'Trial Balance Summary'!$T$104:$T$108,'Trial Balance Summary'!$T$110:$T$118)</f>
        <v>0</v>
      </c>
      <c r="V107" s="37">
        <f t="shared" si="25"/>
        <v>0</v>
      </c>
    </row>
    <row r="108" spans="1:24" x14ac:dyDescent="0.25">
      <c r="A108" s="3">
        <v>564</v>
      </c>
      <c r="B108" s="3" t="s">
        <v>248</v>
      </c>
      <c r="C108" s="5">
        <f t="shared" si="20"/>
        <v>0</v>
      </c>
      <c r="D108" s="35">
        <v>0</v>
      </c>
      <c r="E108" s="5">
        <f t="shared" si="21"/>
        <v>0</v>
      </c>
      <c r="G108" s="3">
        <v>564</v>
      </c>
      <c r="H108" s="3" t="s">
        <v>248</v>
      </c>
      <c r="I108" s="5">
        <f t="shared" si="22"/>
        <v>0</v>
      </c>
      <c r="J108" s="35">
        <v>0</v>
      </c>
      <c r="K108" s="5">
        <f t="shared" si="23"/>
        <v>0</v>
      </c>
      <c r="O108" s="3" t="s">
        <v>159</v>
      </c>
      <c r="P108" s="3">
        <v>564</v>
      </c>
      <c r="Q108" s="35">
        <v>0</v>
      </c>
      <c r="R108" s="5">
        <f>'Accounting for Trans COSS'!$E$45*'Trial Balance Summary'!Q108/SUM('Trial Balance Summary'!$Q$104:$Q$108,'Trial Balance Summary'!$Q$110:$Q$118,'Trial Balance Summary'!$T$104:$T$108,'Trial Balance Summary'!$T$110:$T$118)</f>
        <v>0</v>
      </c>
      <c r="S108" s="37">
        <f t="shared" si="24"/>
        <v>0</v>
      </c>
      <c r="T108" s="35">
        <v>0</v>
      </c>
      <c r="U108" s="5">
        <f>'Accounting for Trans COSS'!$E$45*'Trial Balance Summary'!T108/SUM('Trial Balance Summary'!$Q$104:$Q$108,'Trial Balance Summary'!$Q$110:$Q$118,'Trial Balance Summary'!$T$104:$T$108,'Trial Balance Summary'!$T$110:$T$118)</f>
        <v>0</v>
      </c>
      <c r="V108" s="37">
        <f t="shared" si="25"/>
        <v>0</v>
      </c>
    </row>
    <row r="109" spans="1:24" x14ac:dyDescent="0.25">
      <c r="A109" s="3">
        <v>565</v>
      </c>
      <c r="B109" s="3" t="s">
        <v>247</v>
      </c>
      <c r="C109" s="5">
        <f t="shared" si="20"/>
        <v>581439.11</v>
      </c>
      <c r="D109" s="35">
        <v>0</v>
      </c>
      <c r="E109" s="5">
        <f t="shared" si="21"/>
        <v>581439.11</v>
      </c>
      <c r="G109" s="3">
        <v>565</v>
      </c>
      <c r="H109" s="3" t="s">
        <v>247</v>
      </c>
      <c r="I109" s="5">
        <f t="shared" si="22"/>
        <v>0</v>
      </c>
      <c r="J109" s="35">
        <v>0</v>
      </c>
      <c r="K109" s="5">
        <f t="shared" si="23"/>
        <v>0</v>
      </c>
      <c r="O109" s="158" t="s">
        <v>159</v>
      </c>
      <c r="P109" s="158">
        <v>565</v>
      </c>
      <c r="Q109" s="159">
        <v>581439.11</v>
      </c>
      <c r="R109" s="160">
        <v>0</v>
      </c>
      <c r="S109" s="161">
        <f t="shared" si="24"/>
        <v>581439.11</v>
      </c>
      <c r="T109" s="159">
        <v>0</v>
      </c>
      <c r="U109" s="160">
        <v>0</v>
      </c>
      <c r="V109" s="161">
        <f t="shared" si="25"/>
        <v>0</v>
      </c>
    </row>
    <row r="110" spans="1:24" x14ac:dyDescent="0.25">
      <c r="A110" s="3">
        <v>566</v>
      </c>
      <c r="B110" s="3" t="s">
        <v>246</v>
      </c>
      <c r="C110" s="5">
        <f t="shared" si="20"/>
        <v>170319.7503969956</v>
      </c>
      <c r="D110" s="35">
        <v>0</v>
      </c>
      <c r="E110" s="5">
        <f t="shared" si="21"/>
        <v>170319.7503969956</v>
      </c>
      <c r="G110" s="3">
        <v>566</v>
      </c>
      <c r="H110" s="3" t="s">
        <v>246</v>
      </c>
      <c r="I110" s="5">
        <f t="shared" si="22"/>
        <v>0</v>
      </c>
      <c r="J110" s="35">
        <v>0</v>
      </c>
      <c r="K110" s="5">
        <f t="shared" si="23"/>
        <v>0</v>
      </c>
      <c r="O110" s="3" t="s">
        <v>159</v>
      </c>
      <c r="P110" s="3">
        <v>566</v>
      </c>
      <c r="Q110" s="35">
        <v>177897.02</v>
      </c>
      <c r="R110" s="5">
        <f>'Accounting for Trans COSS'!$E$45*'Trial Balance Summary'!Q110/SUM('Trial Balance Summary'!$Q$104:$Q$108,'Trial Balance Summary'!$Q$110:$Q$118,'Trial Balance Summary'!$T$104:$T$108,'Trial Balance Summary'!$T$110:$T$118)</f>
        <v>7577.2696030043835</v>
      </c>
      <c r="S110" s="37">
        <f t="shared" si="24"/>
        <v>170319.7503969956</v>
      </c>
      <c r="T110" s="35">
        <v>0</v>
      </c>
      <c r="U110" s="5">
        <f>'Accounting for Trans COSS'!$E$45*'Trial Balance Summary'!T110/SUM('Trial Balance Summary'!$Q$104:$Q$108,'Trial Balance Summary'!$Q$110:$Q$118,'Trial Balance Summary'!$T$104:$T$108,'Trial Balance Summary'!$T$110:$T$118)</f>
        <v>0</v>
      </c>
      <c r="V110" s="37">
        <f t="shared" si="25"/>
        <v>0</v>
      </c>
    </row>
    <row r="111" spans="1:24" x14ac:dyDescent="0.25">
      <c r="A111" s="3">
        <v>567</v>
      </c>
      <c r="B111" s="3" t="s">
        <v>218</v>
      </c>
      <c r="C111" s="5">
        <f t="shared" si="20"/>
        <v>0</v>
      </c>
      <c r="D111" s="35">
        <v>0</v>
      </c>
      <c r="E111" s="5">
        <f t="shared" si="21"/>
        <v>0</v>
      </c>
      <c r="G111" s="3">
        <v>567</v>
      </c>
      <c r="H111" s="3" t="s">
        <v>218</v>
      </c>
      <c r="I111" s="5">
        <f t="shared" si="22"/>
        <v>0</v>
      </c>
      <c r="J111" s="35">
        <v>0</v>
      </c>
      <c r="K111" s="5">
        <f t="shared" si="23"/>
        <v>0</v>
      </c>
      <c r="O111" s="3" t="s">
        <v>159</v>
      </c>
      <c r="P111" s="3">
        <v>567</v>
      </c>
      <c r="Q111" s="35">
        <v>0</v>
      </c>
      <c r="R111" s="5">
        <f>'Accounting for Trans COSS'!$E$45*'Trial Balance Summary'!Q111/SUM('Trial Balance Summary'!$Q$104:$Q$108,'Trial Balance Summary'!$Q$110:$Q$118,'Trial Balance Summary'!$T$104:$T$108,'Trial Balance Summary'!$T$110:$T$118)</f>
        <v>0</v>
      </c>
      <c r="S111" s="37">
        <f t="shared" si="24"/>
        <v>0</v>
      </c>
      <c r="T111" s="35">
        <v>0</v>
      </c>
      <c r="U111" s="5">
        <f>'Accounting for Trans COSS'!$E$45*'Trial Balance Summary'!T111/SUM('Trial Balance Summary'!$Q$104:$Q$108,'Trial Balance Summary'!$Q$110:$Q$118,'Trial Balance Summary'!$T$104:$T$108,'Trial Balance Summary'!$T$110:$T$118)</f>
        <v>0</v>
      </c>
      <c r="V111" s="37">
        <f t="shared" si="25"/>
        <v>0</v>
      </c>
    </row>
    <row r="112" spans="1:24" x14ac:dyDescent="0.25">
      <c r="A112" s="3">
        <v>568</v>
      </c>
      <c r="B112" s="3" t="s">
        <v>221</v>
      </c>
      <c r="C112" s="5">
        <f t="shared" si="20"/>
        <v>27197.829461802001</v>
      </c>
      <c r="D112" s="35">
        <v>0</v>
      </c>
      <c r="E112" s="5">
        <f t="shared" si="21"/>
        <v>27197.829461802001</v>
      </c>
      <c r="G112" s="3">
        <v>568</v>
      </c>
      <c r="H112" s="3" t="s">
        <v>221</v>
      </c>
      <c r="I112" s="5">
        <f t="shared" si="22"/>
        <v>0</v>
      </c>
      <c r="J112" s="35">
        <v>0</v>
      </c>
      <c r="K112" s="5">
        <f t="shared" si="23"/>
        <v>0</v>
      </c>
      <c r="O112" s="3" t="s">
        <v>159</v>
      </c>
      <c r="P112" s="3">
        <v>568</v>
      </c>
      <c r="Q112" s="35">
        <v>28407.82</v>
      </c>
      <c r="R112" s="5">
        <f>'Accounting for Trans COSS'!$E$45*'Trial Balance Summary'!Q112/SUM('Trial Balance Summary'!$Q$104:$Q$108,'Trial Balance Summary'!$Q$110:$Q$118,'Trial Balance Summary'!$T$104:$T$108,'Trial Balance Summary'!$T$110:$T$118)</f>
        <v>1209.9905381979979</v>
      </c>
      <c r="S112" s="37">
        <f t="shared" si="24"/>
        <v>27197.829461802001</v>
      </c>
      <c r="T112" s="35">
        <v>0</v>
      </c>
      <c r="U112" s="5">
        <f>'Accounting for Trans COSS'!$E$45*'Trial Balance Summary'!T112/SUM('Trial Balance Summary'!$Q$104:$Q$108,'Trial Balance Summary'!$Q$110:$Q$118,'Trial Balance Summary'!$T$104:$T$108,'Trial Balance Summary'!$T$110:$T$118)</f>
        <v>0</v>
      </c>
      <c r="V112" s="37">
        <f t="shared" si="25"/>
        <v>0</v>
      </c>
    </row>
    <row r="113" spans="1:22" x14ac:dyDescent="0.25">
      <c r="A113" s="3">
        <v>569</v>
      </c>
      <c r="B113" s="3" t="s">
        <v>222</v>
      </c>
      <c r="C113" s="5">
        <f t="shared" si="20"/>
        <v>0</v>
      </c>
      <c r="D113" s="35">
        <v>0</v>
      </c>
      <c r="E113" s="5">
        <f t="shared" si="21"/>
        <v>0</v>
      </c>
      <c r="G113" s="3">
        <v>569</v>
      </c>
      <c r="H113" s="3" t="s">
        <v>222</v>
      </c>
      <c r="I113" s="5">
        <f t="shared" si="22"/>
        <v>0</v>
      </c>
      <c r="J113" s="35">
        <v>0</v>
      </c>
      <c r="K113" s="5">
        <f t="shared" si="23"/>
        <v>0</v>
      </c>
      <c r="O113" s="3" t="s">
        <v>159</v>
      </c>
      <c r="P113" s="3">
        <v>569</v>
      </c>
      <c r="Q113" s="35">
        <v>0</v>
      </c>
      <c r="R113" s="5">
        <f>'Accounting for Trans COSS'!$E$45*'Trial Balance Summary'!Q113/SUM('Trial Balance Summary'!$Q$104:$Q$108,'Trial Balance Summary'!$Q$110:$Q$118,'Trial Balance Summary'!$T$104:$T$108,'Trial Balance Summary'!$T$110:$T$118)</f>
        <v>0</v>
      </c>
      <c r="S113" s="37">
        <f t="shared" si="24"/>
        <v>0</v>
      </c>
      <c r="T113" s="35">
        <v>0</v>
      </c>
      <c r="U113" s="5">
        <f>'Accounting for Trans COSS'!$E$45*'Trial Balance Summary'!T113/SUM('Trial Balance Summary'!$Q$104:$Q$108,'Trial Balance Summary'!$Q$110:$Q$118,'Trial Balance Summary'!$T$104:$T$108,'Trial Balance Summary'!$T$110:$T$118)</f>
        <v>0</v>
      </c>
      <c r="V113" s="37">
        <f t="shared" si="25"/>
        <v>0</v>
      </c>
    </row>
    <row r="114" spans="1:22" x14ac:dyDescent="0.25">
      <c r="A114" s="3">
        <v>570</v>
      </c>
      <c r="B114" s="3" t="s">
        <v>254</v>
      </c>
      <c r="C114" s="5">
        <f t="shared" si="20"/>
        <v>318087.01689291716</v>
      </c>
      <c r="D114" s="35">
        <v>0</v>
      </c>
      <c r="E114" s="5">
        <f t="shared" si="21"/>
        <v>318087.01689291716</v>
      </c>
      <c r="G114" s="3">
        <v>570</v>
      </c>
      <c r="H114" s="3" t="s">
        <v>254</v>
      </c>
      <c r="I114" s="5">
        <f t="shared" si="22"/>
        <v>180180.92171239486</v>
      </c>
      <c r="J114" s="35">
        <v>0</v>
      </c>
      <c r="K114" s="5">
        <f t="shared" si="23"/>
        <v>180180.92171239486</v>
      </c>
      <c r="O114" s="3" t="s">
        <v>159</v>
      </c>
      <c r="P114" s="3">
        <v>570</v>
      </c>
      <c r="Q114" s="35">
        <v>332238.23</v>
      </c>
      <c r="R114" s="5">
        <f>'Accounting for Trans COSS'!$E$45*'Trial Balance Summary'!Q114/SUM('Trial Balance Summary'!$Q$104:$Q$108,'Trial Balance Summary'!$Q$110:$Q$118,'Trial Balance Summary'!$T$104:$T$108,'Trial Balance Summary'!$T$110:$T$118)</f>
        <v>14151.213107082844</v>
      </c>
      <c r="S114" s="37">
        <f t="shared" si="24"/>
        <v>318087.01689291716</v>
      </c>
      <c r="T114" s="35">
        <v>188196.9</v>
      </c>
      <c r="U114" s="5">
        <f>'Accounting for Trans COSS'!$E$45*'Trial Balance Summary'!T114/SUM('Trial Balance Summary'!$Q$104:$Q$108,'Trial Balance Summary'!$Q$110:$Q$118,'Trial Balance Summary'!$T$104:$T$108,'Trial Balance Summary'!$T$110:$T$118)</f>
        <v>8015.9782876051313</v>
      </c>
      <c r="V114" s="37">
        <f t="shared" si="25"/>
        <v>180180.92171239486</v>
      </c>
    </row>
    <row r="115" spans="1:22" x14ac:dyDescent="0.25">
      <c r="A115" s="3">
        <v>571</v>
      </c>
      <c r="B115" s="3" t="s">
        <v>255</v>
      </c>
      <c r="C115" s="5">
        <f t="shared" si="20"/>
        <v>174807.87067418481</v>
      </c>
      <c r="D115" s="35">
        <v>0</v>
      </c>
      <c r="E115" s="5">
        <f t="shared" si="21"/>
        <v>174807.87067418481</v>
      </c>
      <c r="G115" s="3">
        <v>571</v>
      </c>
      <c r="H115" s="3" t="s">
        <v>255</v>
      </c>
      <c r="I115" s="5">
        <f t="shared" si="22"/>
        <v>0</v>
      </c>
      <c r="J115" s="35">
        <v>0</v>
      </c>
      <c r="K115" s="5">
        <f t="shared" si="23"/>
        <v>0</v>
      </c>
      <c r="O115" s="3" t="s">
        <v>159</v>
      </c>
      <c r="P115" s="3">
        <v>571</v>
      </c>
      <c r="Q115" s="35">
        <v>182584.81</v>
      </c>
      <c r="R115" s="5">
        <f>'Accounting for Trans COSS'!$E$45*'Trial Balance Summary'!Q115/SUM('Trial Balance Summary'!$Q$104:$Q$108,'Trial Balance Summary'!$Q$110:$Q$118,'Trial Balance Summary'!$T$104:$T$108,'Trial Balance Summary'!$T$110:$T$118)</f>
        <v>7776.9393258151867</v>
      </c>
      <c r="S115" s="37">
        <f t="shared" si="24"/>
        <v>174807.87067418481</v>
      </c>
      <c r="T115" s="35">
        <v>0</v>
      </c>
      <c r="U115" s="5">
        <f>'Accounting for Trans COSS'!$E$45*'Trial Balance Summary'!T115/SUM('Trial Balance Summary'!$Q$104:$Q$108,'Trial Balance Summary'!$Q$110:$Q$118,'Trial Balance Summary'!$T$104:$T$108,'Trial Balance Summary'!$T$110:$T$118)</f>
        <v>0</v>
      </c>
      <c r="V115" s="37">
        <f t="shared" si="25"/>
        <v>0</v>
      </c>
    </row>
    <row r="116" spans="1:22" x14ac:dyDescent="0.25">
      <c r="A116" s="3">
        <v>572</v>
      </c>
      <c r="B116" s="3" t="s">
        <v>256</v>
      </c>
      <c r="C116" s="5">
        <f t="shared" si="20"/>
        <v>0</v>
      </c>
      <c r="D116" s="35">
        <v>0</v>
      </c>
      <c r="E116" s="5">
        <f t="shared" si="21"/>
        <v>0</v>
      </c>
      <c r="G116" s="3">
        <v>572</v>
      </c>
      <c r="H116" s="3" t="s">
        <v>256</v>
      </c>
      <c r="I116" s="5">
        <f t="shared" si="22"/>
        <v>0</v>
      </c>
      <c r="J116" s="35">
        <v>0</v>
      </c>
      <c r="K116" s="5">
        <f t="shared" si="23"/>
        <v>0</v>
      </c>
      <c r="O116" s="3" t="s">
        <v>159</v>
      </c>
      <c r="P116" s="3">
        <v>572</v>
      </c>
      <c r="Q116" s="35">
        <v>0</v>
      </c>
      <c r="R116" s="5">
        <f>'Accounting for Trans COSS'!$E$45*'Trial Balance Summary'!Q116/SUM('Trial Balance Summary'!$Q$104:$Q$108,'Trial Balance Summary'!$Q$110:$Q$118,'Trial Balance Summary'!$T$104:$T$108,'Trial Balance Summary'!$T$110:$T$118)</f>
        <v>0</v>
      </c>
      <c r="S116" s="37">
        <f t="shared" si="24"/>
        <v>0</v>
      </c>
      <c r="T116" s="35">
        <v>0</v>
      </c>
      <c r="U116" s="5">
        <f>'Accounting for Trans COSS'!$E$45*'Trial Balance Summary'!T116/SUM('Trial Balance Summary'!$Q$104:$Q$108,'Trial Balance Summary'!$Q$110:$Q$118,'Trial Balance Summary'!$T$104:$T$108,'Trial Balance Summary'!$T$110:$T$118)</f>
        <v>0</v>
      </c>
      <c r="V116" s="37">
        <f t="shared" si="25"/>
        <v>0</v>
      </c>
    </row>
    <row r="117" spans="1:22" x14ac:dyDescent="0.25">
      <c r="A117" s="3">
        <v>573</v>
      </c>
      <c r="B117" s="3" t="s">
        <v>257</v>
      </c>
      <c r="C117" s="5">
        <f t="shared" si="20"/>
        <v>0</v>
      </c>
      <c r="D117" s="35">
        <v>0</v>
      </c>
      <c r="E117" s="5">
        <f t="shared" si="21"/>
        <v>0</v>
      </c>
      <c r="G117" s="3">
        <v>573</v>
      </c>
      <c r="H117" s="3" t="s">
        <v>257</v>
      </c>
      <c r="I117" s="5">
        <f t="shared" si="22"/>
        <v>0</v>
      </c>
      <c r="J117" s="35">
        <v>0</v>
      </c>
      <c r="K117" s="5">
        <f t="shared" si="23"/>
        <v>0</v>
      </c>
      <c r="O117" s="3" t="s">
        <v>159</v>
      </c>
      <c r="P117" s="3">
        <v>573</v>
      </c>
      <c r="Q117" s="35">
        <v>0</v>
      </c>
      <c r="R117" s="5">
        <f>'Accounting for Trans COSS'!$E$45*'Trial Balance Summary'!Q117/SUM('Trial Balance Summary'!$Q$104:$Q$108,'Trial Balance Summary'!$Q$110:$Q$118,'Trial Balance Summary'!$T$104:$T$108,'Trial Balance Summary'!$T$110:$T$118)</f>
        <v>0</v>
      </c>
      <c r="S117" s="37">
        <f t="shared" si="24"/>
        <v>0</v>
      </c>
      <c r="T117" s="35">
        <v>0</v>
      </c>
      <c r="U117" s="5">
        <f>'Accounting for Trans COSS'!$E$45*'Trial Balance Summary'!T117/SUM('Trial Balance Summary'!$Q$104:$Q$108,'Trial Balance Summary'!$Q$110:$Q$118,'Trial Balance Summary'!$T$104:$T$108,'Trial Balance Summary'!$T$110:$T$118)</f>
        <v>0</v>
      </c>
      <c r="V117" s="37">
        <f t="shared" si="25"/>
        <v>0</v>
      </c>
    </row>
    <row r="118" spans="1:22" x14ac:dyDescent="0.25">
      <c r="A118" s="3">
        <v>574</v>
      </c>
      <c r="B118" s="3" t="s">
        <v>258</v>
      </c>
      <c r="C118" s="5">
        <f t="shared" si="20"/>
        <v>0</v>
      </c>
      <c r="D118" s="35">
        <v>0</v>
      </c>
      <c r="E118" s="5">
        <f t="shared" si="21"/>
        <v>0</v>
      </c>
      <c r="G118" s="3">
        <v>574</v>
      </c>
      <c r="H118" s="3" t="s">
        <v>258</v>
      </c>
      <c r="I118" s="5">
        <f t="shared" si="22"/>
        <v>0</v>
      </c>
      <c r="J118" s="35">
        <v>0</v>
      </c>
      <c r="K118" s="5">
        <f t="shared" si="23"/>
        <v>0</v>
      </c>
      <c r="O118" s="40" t="s">
        <v>159</v>
      </c>
      <c r="P118" s="40">
        <v>574</v>
      </c>
      <c r="Q118" s="41">
        <v>0</v>
      </c>
      <c r="R118" s="42">
        <f>'Accounting for Trans COSS'!$E$45*'Trial Balance Summary'!Q118/SUM('Trial Balance Summary'!$Q$104:$Q$108,'Trial Balance Summary'!$Q$110:$Q$118,'Trial Balance Summary'!$T$104:$T$108,'Trial Balance Summary'!$T$110:$T$118)</f>
        <v>0</v>
      </c>
      <c r="S118" s="157">
        <f t="shared" si="24"/>
        <v>0</v>
      </c>
      <c r="T118" s="41">
        <v>0</v>
      </c>
      <c r="U118" s="42">
        <f>'Accounting for Trans COSS'!$E$45*'Trial Balance Summary'!T118/SUM('Trial Balance Summary'!$Q$104:$Q$108,'Trial Balance Summary'!$Q$110:$Q$118,'Trial Balance Summary'!$T$104:$T$108,'Trial Balance Summary'!$T$110:$T$118)</f>
        <v>0</v>
      </c>
      <c r="V118" s="157">
        <f t="shared" si="25"/>
        <v>0</v>
      </c>
    </row>
    <row r="119" spans="1:22" x14ac:dyDescent="0.25">
      <c r="A119" s="3">
        <v>580</v>
      </c>
      <c r="B119" s="3" t="s">
        <v>232</v>
      </c>
      <c r="C119" s="5">
        <f t="shared" si="20"/>
        <v>140617.35999999999</v>
      </c>
      <c r="D119" s="35">
        <v>0</v>
      </c>
      <c r="E119" s="5">
        <f t="shared" si="21"/>
        <v>140617.35999999999</v>
      </c>
      <c r="G119" s="3">
        <v>580</v>
      </c>
      <c r="H119" s="3" t="s">
        <v>232</v>
      </c>
      <c r="I119" s="5">
        <f t="shared" si="22"/>
        <v>0</v>
      </c>
      <c r="J119" s="35">
        <v>0</v>
      </c>
      <c r="K119" s="5">
        <f t="shared" si="23"/>
        <v>0</v>
      </c>
      <c r="O119" s="3" t="s">
        <v>739</v>
      </c>
      <c r="P119" s="3">
        <v>580</v>
      </c>
      <c r="Q119" s="35">
        <v>140617.35999999999</v>
      </c>
      <c r="R119" s="5">
        <f>'Accounting for Trans COSS'!$E$44*'Trial Balance Summary'!Q119/SUM('Trial Balance Summary'!$Q$119:$Q$137,'Trial Balance Summary'!$T$119:$T$137)</f>
        <v>0</v>
      </c>
      <c r="S119" s="37">
        <f t="shared" si="24"/>
        <v>140617.35999999999</v>
      </c>
      <c r="T119" s="35">
        <v>0</v>
      </c>
      <c r="U119" s="5">
        <f>'Accounting for Trans COSS'!$E$44*'Trial Balance Summary'!T119/SUM('Trial Balance Summary'!$Q$119:$Q$137,'Trial Balance Summary'!$T$119:$T$137)</f>
        <v>0</v>
      </c>
      <c r="V119" s="37">
        <f t="shared" si="25"/>
        <v>0</v>
      </c>
    </row>
    <row r="120" spans="1:22" x14ac:dyDescent="0.25">
      <c r="A120" s="3">
        <v>581</v>
      </c>
      <c r="B120" s="3" t="s">
        <v>266</v>
      </c>
      <c r="C120" s="5">
        <f t="shared" si="20"/>
        <v>1089.0899999999999</v>
      </c>
      <c r="D120" s="35">
        <v>0</v>
      </c>
      <c r="E120" s="5">
        <f t="shared" si="21"/>
        <v>1089.0899999999999</v>
      </c>
      <c r="G120" s="3">
        <v>581</v>
      </c>
      <c r="H120" s="3" t="s">
        <v>266</v>
      </c>
      <c r="I120" s="5">
        <f t="shared" si="22"/>
        <v>0</v>
      </c>
      <c r="J120" s="35">
        <v>0</v>
      </c>
      <c r="K120" s="5">
        <f t="shared" si="23"/>
        <v>0</v>
      </c>
      <c r="O120" s="3" t="s">
        <v>739</v>
      </c>
      <c r="P120" s="3">
        <v>581</v>
      </c>
      <c r="Q120" s="35">
        <v>1089.0899999999999</v>
      </c>
      <c r="R120" s="5">
        <f>'Accounting for Trans COSS'!$E$44*'Trial Balance Summary'!Q120/SUM('Trial Balance Summary'!$Q$119:$Q$137,'Trial Balance Summary'!$T$119:$T$137)</f>
        <v>0</v>
      </c>
      <c r="S120" s="37">
        <f t="shared" si="24"/>
        <v>1089.0899999999999</v>
      </c>
      <c r="T120" s="35">
        <v>0</v>
      </c>
      <c r="U120" s="5">
        <f>'Accounting for Trans COSS'!$E$44*'Trial Balance Summary'!T120/SUM('Trial Balance Summary'!$Q$119:$Q$137,'Trial Balance Summary'!$T$119:$T$137)</f>
        <v>0</v>
      </c>
      <c r="V120" s="37">
        <f t="shared" si="25"/>
        <v>0</v>
      </c>
    </row>
    <row r="121" spans="1:22" x14ac:dyDescent="0.25">
      <c r="A121" s="3">
        <v>582</v>
      </c>
      <c r="B121" s="3" t="s">
        <v>250</v>
      </c>
      <c r="C121" s="5">
        <f t="shared" si="20"/>
        <v>235741.51</v>
      </c>
      <c r="D121" s="35">
        <v>0</v>
      </c>
      <c r="E121" s="5">
        <f t="shared" si="21"/>
        <v>235741.51</v>
      </c>
      <c r="G121" s="3">
        <v>582</v>
      </c>
      <c r="H121" s="3" t="s">
        <v>250</v>
      </c>
      <c r="I121" s="5">
        <f t="shared" si="22"/>
        <v>0</v>
      </c>
      <c r="J121" s="35">
        <v>0</v>
      </c>
      <c r="K121" s="5">
        <f t="shared" si="23"/>
        <v>0</v>
      </c>
      <c r="O121" s="3" t="s">
        <v>739</v>
      </c>
      <c r="P121" s="3">
        <v>582</v>
      </c>
      <c r="Q121" s="35">
        <v>235741.51</v>
      </c>
      <c r="R121" s="5">
        <f>'Accounting for Trans COSS'!$E$44*'Trial Balance Summary'!Q121/SUM('Trial Balance Summary'!$Q$119:$Q$137,'Trial Balance Summary'!$T$119:$T$137)</f>
        <v>0</v>
      </c>
      <c r="S121" s="37">
        <f t="shared" si="24"/>
        <v>235741.51</v>
      </c>
      <c r="T121" s="35">
        <v>0</v>
      </c>
      <c r="U121" s="5">
        <f>'Accounting for Trans COSS'!$E$44*'Trial Balance Summary'!T121/SUM('Trial Balance Summary'!$Q$119:$Q$137,'Trial Balance Summary'!$T$119:$T$137)</f>
        <v>0</v>
      </c>
      <c r="V121" s="37">
        <f t="shared" si="25"/>
        <v>0</v>
      </c>
    </row>
    <row r="122" spans="1:22" x14ac:dyDescent="0.25">
      <c r="A122" s="3">
        <v>583</v>
      </c>
      <c r="B122" s="3" t="s">
        <v>267</v>
      </c>
      <c r="C122" s="5">
        <f t="shared" si="20"/>
        <v>13423.94</v>
      </c>
      <c r="D122" s="35">
        <v>0</v>
      </c>
      <c r="E122" s="5">
        <f t="shared" si="21"/>
        <v>13423.94</v>
      </c>
      <c r="G122" s="3">
        <v>583</v>
      </c>
      <c r="H122" s="3" t="s">
        <v>267</v>
      </c>
      <c r="I122" s="5">
        <f t="shared" si="22"/>
        <v>0</v>
      </c>
      <c r="J122" s="35">
        <v>0</v>
      </c>
      <c r="K122" s="5">
        <f t="shared" si="23"/>
        <v>0</v>
      </c>
      <c r="O122" s="3" t="s">
        <v>739</v>
      </c>
      <c r="P122" s="3">
        <v>583</v>
      </c>
      <c r="Q122" s="35">
        <v>13423.94</v>
      </c>
      <c r="R122" s="5">
        <f>'Accounting for Trans COSS'!$E$44*'Trial Balance Summary'!Q122/SUM('Trial Balance Summary'!$Q$119:$Q$137,'Trial Balance Summary'!$T$119:$T$137)</f>
        <v>0</v>
      </c>
      <c r="S122" s="37">
        <f t="shared" si="24"/>
        <v>13423.94</v>
      </c>
      <c r="T122" s="35">
        <v>0</v>
      </c>
      <c r="U122" s="5">
        <f>'Accounting for Trans COSS'!$E$44*'Trial Balance Summary'!T122/SUM('Trial Balance Summary'!$Q$119:$Q$137,'Trial Balance Summary'!$T$119:$T$137)</f>
        <v>0</v>
      </c>
      <c r="V122" s="37">
        <f t="shared" si="25"/>
        <v>0</v>
      </c>
    </row>
    <row r="123" spans="1:22" x14ac:dyDescent="0.25">
      <c r="A123" s="3">
        <v>584</v>
      </c>
      <c r="B123" s="3" t="s">
        <v>248</v>
      </c>
      <c r="C123" s="5">
        <f t="shared" si="20"/>
        <v>12094.97</v>
      </c>
      <c r="D123" s="35">
        <v>0</v>
      </c>
      <c r="E123" s="5">
        <f t="shared" si="21"/>
        <v>12094.97</v>
      </c>
      <c r="G123" s="3">
        <v>584</v>
      </c>
      <c r="H123" s="3" t="s">
        <v>248</v>
      </c>
      <c r="I123" s="5">
        <f t="shared" si="22"/>
        <v>0</v>
      </c>
      <c r="J123" s="35">
        <v>0</v>
      </c>
      <c r="K123" s="5">
        <f t="shared" si="23"/>
        <v>0</v>
      </c>
      <c r="O123" s="3" t="s">
        <v>739</v>
      </c>
      <c r="P123" s="3">
        <v>584</v>
      </c>
      <c r="Q123" s="35">
        <v>12094.97</v>
      </c>
      <c r="R123" s="5">
        <f>'Accounting for Trans COSS'!$E$44*'Trial Balance Summary'!Q123/SUM('Trial Balance Summary'!$Q$119:$Q$137,'Trial Balance Summary'!$T$119:$T$137)</f>
        <v>0</v>
      </c>
      <c r="S123" s="37">
        <f t="shared" si="24"/>
        <v>12094.97</v>
      </c>
      <c r="T123" s="35">
        <v>0</v>
      </c>
      <c r="U123" s="5">
        <f>'Accounting for Trans COSS'!$E$44*'Trial Balance Summary'!T123/SUM('Trial Balance Summary'!$Q$119:$Q$137,'Trial Balance Summary'!$T$119:$T$137)</f>
        <v>0</v>
      </c>
      <c r="V123" s="37">
        <f t="shared" si="25"/>
        <v>0</v>
      </c>
    </row>
    <row r="124" spans="1:22" x14ac:dyDescent="0.25">
      <c r="A124" s="3">
        <v>585</v>
      </c>
      <c r="B124" s="3" t="s">
        <v>262</v>
      </c>
      <c r="C124" s="5">
        <f t="shared" si="20"/>
        <v>0</v>
      </c>
      <c r="D124" s="35">
        <v>0</v>
      </c>
      <c r="E124" s="5">
        <f t="shared" si="21"/>
        <v>0</v>
      </c>
      <c r="G124" s="3">
        <v>585</v>
      </c>
      <c r="H124" s="3" t="s">
        <v>262</v>
      </c>
      <c r="I124" s="5">
        <f t="shared" si="22"/>
        <v>0</v>
      </c>
      <c r="J124" s="35">
        <v>0</v>
      </c>
      <c r="K124" s="5">
        <f t="shared" si="23"/>
        <v>0</v>
      </c>
      <c r="O124" s="3" t="s">
        <v>739</v>
      </c>
      <c r="P124" s="3">
        <v>585</v>
      </c>
      <c r="Q124" s="35">
        <v>0</v>
      </c>
      <c r="R124" s="5">
        <f>'Accounting for Trans COSS'!$E$44*'Trial Balance Summary'!Q124/SUM('Trial Balance Summary'!$Q$119:$Q$137,'Trial Balance Summary'!$T$119:$T$137)</f>
        <v>0</v>
      </c>
      <c r="S124" s="37">
        <f t="shared" si="24"/>
        <v>0</v>
      </c>
      <c r="T124" s="35">
        <v>0</v>
      </c>
      <c r="U124" s="5">
        <f>'Accounting for Trans COSS'!$E$44*'Trial Balance Summary'!T124/SUM('Trial Balance Summary'!$Q$119:$Q$137,'Trial Balance Summary'!$T$119:$T$137)</f>
        <v>0</v>
      </c>
      <c r="V124" s="37">
        <f t="shared" si="25"/>
        <v>0</v>
      </c>
    </row>
    <row r="125" spans="1:22" x14ac:dyDescent="0.25">
      <c r="A125" s="3">
        <v>586</v>
      </c>
      <c r="B125" s="3" t="s">
        <v>263</v>
      </c>
      <c r="C125" s="5">
        <f t="shared" si="20"/>
        <v>0</v>
      </c>
      <c r="D125" s="35">
        <v>0</v>
      </c>
      <c r="E125" s="5">
        <f t="shared" si="21"/>
        <v>0</v>
      </c>
      <c r="G125" s="3">
        <v>586</v>
      </c>
      <c r="H125" s="3" t="s">
        <v>263</v>
      </c>
      <c r="I125" s="5">
        <f t="shared" si="22"/>
        <v>0</v>
      </c>
      <c r="J125" s="35">
        <v>0</v>
      </c>
      <c r="K125" s="5">
        <f t="shared" si="23"/>
        <v>0</v>
      </c>
      <c r="O125" s="3" t="s">
        <v>739</v>
      </c>
      <c r="P125" s="3">
        <v>586</v>
      </c>
      <c r="Q125" s="35">
        <v>0</v>
      </c>
      <c r="R125" s="5">
        <f>'Accounting for Trans COSS'!$E$44*'Trial Balance Summary'!Q125/SUM('Trial Balance Summary'!$Q$119:$Q$137,'Trial Balance Summary'!$T$119:$T$137)</f>
        <v>0</v>
      </c>
      <c r="S125" s="37">
        <f t="shared" si="24"/>
        <v>0</v>
      </c>
      <c r="T125" s="35">
        <v>0</v>
      </c>
      <c r="U125" s="5">
        <f>'Accounting for Trans COSS'!$E$44*'Trial Balance Summary'!T125/SUM('Trial Balance Summary'!$Q$119:$Q$137,'Trial Balance Summary'!$T$119:$T$137)</f>
        <v>0</v>
      </c>
      <c r="V125" s="37">
        <f t="shared" si="25"/>
        <v>0</v>
      </c>
    </row>
    <row r="126" spans="1:22" x14ac:dyDescent="0.25">
      <c r="A126" s="3">
        <v>587</v>
      </c>
      <c r="B126" s="3" t="s">
        <v>264</v>
      </c>
      <c r="C126" s="5">
        <f t="shared" si="20"/>
        <v>485547.4</v>
      </c>
      <c r="D126" s="35">
        <v>0</v>
      </c>
      <c r="E126" s="5">
        <f t="shared" si="21"/>
        <v>485547.4</v>
      </c>
      <c r="G126" s="3">
        <v>587</v>
      </c>
      <c r="H126" s="3" t="s">
        <v>264</v>
      </c>
      <c r="I126" s="5">
        <f t="shared" si="22"/>
        <v>0</v>
      </c>
      <c r="J126" s="35">
        <v>0</v>
      </c>
      <c r="K126" s="5">
        <f t="shared" si="23"/>
        <v>0</v>
      </c>
      <c r="O126" s="3" t="s">
        <v>739</v>
      </c>
      <c r="P126" s="3">
        <v>587</v>
      </c>
      <c r="Q126" s="35">
        <v>485547.4</v>
      </c>
      <c r="R126" s="5">
        <f>'Accounting for Trans COSS'!$E$44*'Trial Balance Summary'!Q126/SUM('Trial Balance Summary'!$Q$119:$Q$137,'Trial Balance Summary'!$T$119:$T$137)</f>
        <v>0</v>
      </c>
      <c r="S126" s="37">
        <f t="shared" si="24"/>
        <v>485547.4</v>
      </c>
      <c r="T126" s="35">
        <v>0</v>
      </c>
      <c r="U126" s="5">
        <f>'Accounting for Trans COSS'!$E$44*'Trial Balance Summary'!T126/SUM('Trial Balance Summary'!$Q$119:$Q$137,'Trial Balance Summary'!$T$119:$T$137)</f>
        <v>0</v>
      </c>
      <c r="V126" s="37">
        <f t="shared" si="25"/>
        <v>0</v>
      </c>
    </row>
    <row r="127" spans="1:22" x14ac:dyDescent="0.25">
      <c r="A127" s="3">
        <v>588</v>
      </c>
      <c r="B127" s="3" t="s">
        <v>265</v>
      </c>
      <c r="C127" s="5">
        <f t="shared" si="20"/>
        <v>5275842.2299999995</v>
      </c>
      <c r="D127" s="35">
        <v>0</v>
      </c>
      <c r="E127" s="5">
        <f t="shared" si="21"/>
        <v>5275842.2299999995</v>
      </c>
      <c r="G127" s="3">
        <v>588</v>
      </c>
      <c r="H127" s="3" t="s">
        <v>265</v>
      </c>
      <c r="I127" s="5">
        <f t="shared" si="22"/>
        <v>0</v>
      </c>
      <c r="J127" s="35">
        <v>0</v>
      </c>
      <c r="K127" s="5">
        <f t="shared" si="23"/>
        <v>0</v>
      </c>
      <c r="O127" s="3" t="s">
        <v>739</v>
      </c>
      <c r="P127" s="3">
        <v>588</v>
      </c>
      <c r="Q127" s="35">
        <v>5275842.2299999995</v>
      </c>
      <c r="R127" s="5">
        <f>'Accounting for Trans COSS'!$E$44*'Trial Balance Summary'!Q127/SUM('Trial Balance Summary'!$Q$119:$Q$137,'Trial Balance Summary'!$T$119:$T$137)</f>
        <v>0</v>
      </c>
      <c r="S127" s="37">
        <f t="shared" si="24"/>
        <v>5275842.2299999995</v>
      </c>
      <c r="T127" s="35">
        <v>0</v>
      </c>
      <c r="U127" s="5">
        <f>'Accounting for Trans COSS'!$E$44*'Trial Balance Summary'!T127/SUM('Trial Balance Summary'!$Q$119:$Q$137,'Trial Balance Summary'!$T$119:$T$137)</f>
        <v>0</v>
      </c>
      <c r="V127" s="37">
        <f t="shared" si="25"/>
        <v>0</v>
      </c>
    </row>
    <row r="128" spans="1:22" x14ac:dyDescent="0.25">
      <c r="A128" s="3">
        <v>589</v>
      </c>
      <c r="B128" s="3" t="s">
        <v>218</v>
      </c>
      <c r="C128" s="5">
        <f t="shared" si="20"/>
        <v>0</v>
      </c>
      <c r="D128" s="35">
        <v>0</v>
      </c>
      <c r="E128" s="5">
        <f t="shared" si="21"/>
        <v>0</v>
      </c>
      <c r="G128" s="3">
        <v>589</v>
      </c>
      <c r="H128" s="3" t="s">
        <v>218</v>
      </c>
      <c r="I128" s="5">
        <f t="shared" si="22"/>
        <v>0</v>
      </c>
      <c r="J128" s="35">
        <v>0</v>
      </c>
      <c r="K128" s="5">
        <f t="shared" si="23"/>
        <v>0</v>
      </c>
      <c r="O128" s="3" t="s">
        <v>739</v>
      </c>
      <c r="P128" s="3">
        <v>589</v>
      </c>
      <c r="Q128" s="35">
        <v>0</v>
      </c>
      <c r="R128" s="5">
        <f>'Accounting for Trans COSS'!$E$44*'Trial Balance Summary'!Q128/SUM('Trial Balance Summary'!$Q$119:$Q$137,'Trial Balance Summary'!$T$119:$T$137)</f>
        <v>0</v>
      </c>
      <c r="S128" s="37">
        <f t="shared" si="24"/>
        <v>0</v>
      </c>
      <c r="T128" s="35">
        <v>0</v>
      </c>
      <c r="U128" s="5">
        <f>'Accounting for Trans COSS'!$E$44*'Trial Balance Summary'!T128/SUM('Trial Balance Summary'!$Q$119:$Q$137,'Trial Balance Summary'!$T$119:$T$137)</f>
        <v>0</v>
      </c>
      <c r="V128" s="37">
        <f t="shared" si="25"/>
        <v>0</v>
      </c>
    </row>
    <row r="129" spans="1:30" x14ac:dyDescent="0.25">
      <c r="A129" s="3">
        <v>590</v>
      </c>
      <c r="B129" s="3" t="s">
        <v>221</v>
      </c>
      <c r="C129" s="5">
        <f t="shared" si="20"/>
        <v>397709.2</v>
      </c>
      <c r="D129" s="35">
        <v>0</v>
      </c>
      <c r="E129" s="5">
        <f t="shared" si="21"/>
        <v>397709.2</v>
      </c>
      <c r="G129" s="3">
        <v>590</v>
      </c>
      <c r="H129" s="3" t="s">
        <v>221</v>
      </c>
      <c r="I129" s="5">
        <f t="shared" si="22"/>
        <v>0</v>
      </c>
      <c r="J129" s="35">
        <v>0</v>
      </c>
      <c r="K129" s="5">
        <f t="shared" si="23"/>
        <v>0</v>
      </c>
      <c r="O129" s="3" t="s">
        <v>739</v>
      </c>
      <c r="P129" s="3">
        <v>590</v>
      </c>
      <c r="Q129" s="35">
        <v>397709.2</v>
      </c>
      <c r="R129" s="5">
        <f>'Accounting for Trans COSS'!$E$44*'Trial Balance Summary'!Q129/SUM('Trial Balance Summary'!$Q$119:$Q$137,'Trial Balance Summary'!$T$119:$T$137)</f>
        <v>0</v>
      </c>
      <c r="S129" s="37">
        <f t="shared" si="24"/>
        <v>397709.2</v>
      </c>
      <c r="T129" s="35">
        <v>0</v>
      </c>
      <c r="U129" s="5">
        <f>'Accounting for Trans COSS'!$E$44*'Trial Balance Summary'!T129/SUM('Trial Balance Summary'!$Q$119:$Q$137,'Trial Balance Summary'!$T$119:$T$137)</f>
        <v>0</v>
      </c>
      <c r="V129" s="37">
        <f t="shared" si="25"/>
        <v>0</v>
      </c>
    </row>
    <row r="130" spans="1:30" x14ac:dyDescent="0.25">
      <c r="A130" s="3">
        <v>591</v>
      </c>
      <c r="B130" s="3" t="s">
        <v>222</v>
      </c>
      <c r="C130" s="5">
        <f t="shared" si="20"/>
        <v>0</v>
      </c>
      <c r="D130" s="35">
        <v>0</v>
      </c>
      <c r="E130" s="5">
        <f t="shared" si="21"/>
        <v>0</v>
      </c>
      <c r="G130" s="3">
        <v>591</v>
      </c>
      <c r="H130" s="3" t="s">
        <v>222</v>
      </c>
      <c r="I130" s="5">
        <f t="shared" si="22"/>
        <v>0</v>
      </c>
      <c r="J130" s="35">
        <v>0</v>
      </c>
      <c r="K130" s="5">
        <f t="shared" si="23"/>
        <v>0</v>
      </c>
      <c r="O130" s="3" t="s">
        <v>739</v>
      </c>
      <c r="P130" s="3">
        <v>591</v>
      </c>
      <c r="Q130" s="35">
        <v>0</v>
      </c>
      <c r="R130" s="5">
        <f>'Accounting for Trans COSS'!$E$44*'Trial Balance Summary'!Q130/SUM('Trial Balance Summary'!$Q$119:$Q$137,'Trial Balance Summary'!$T$119:$T$137)</f>
        <v>0</v>
      </c>
      <c r="S130" s="37">
        <f t="shared" si="24"/>
        <v>0</v>
      </c>
      <c r="T130" s="35">
        <v>0</v>
      </c>
      <c r="U130" s="5">
        <f>'Accounting for Trans COSS'!$E$44*'Trial Balance Summary'!T130/SUM('Trial Balance Summary'!$Q$119:$Q$137,'Trial Balance Summary'!$T$119:$T$137)</f>
        <v>0</v>
      </c>
      <c r="V130" s="37">
        <f t="shared" si="25"/>
        <v>0</v>
      </c>
    </row>
    <row r="131" spans="1:30" x14ac:dyDescent="0.25">
      <c r="A131" s="3">
        <v>592</v>
      </c>
      <c r="B131" s="3" t="s">
        <v>254</v>
      </c>
      <c r="C131" s="5">
        <f t="shared" si="20"/>
        <v>1526913.77</v>
      </c>
      <c r="D131" s="35">
        <v>0</v>
      </c>
      <c r="E131" s="5">
        <f t="shared" si="21"/>
        <v>1526913.77</v>
      </c>
      <c r="G131" s="3">
        <v>592</v>
      </c>
      <c r="H131" s="3" t="s">
        <v>254</v>
      </c>
      <c r="I131" s="5">
        <f t="shared" si="22"/>
        <v>0</v>
      </c>
      <c r="J131" s="35">
        <v>0</v>
      </c>
      <c r="K131" s="5">
        <f t="shared" si="23"/>
        <v>0</v>
      </c>
      <c r="O131" s="3" t="s">
        <v>739</v>
      </c>
      <c r="P131" s="3">
        <v>592</v>
      </c>
      <c r="Q131" s="35">
        <v>1526913.77</v>
      </c>
      <c r="R131" s="5">
        <f>'Accounting for Trans COSS'!$E$44*'Trial Balance Summary'!Q131/SUM('Trial Balance Summary'!$Q$119:$Q$137,'Trial Balance Summary'!$T$119:$T$137)</f>
        <v>0</v>
      </c>
      <c r="S131" s="37">
        <f t="shared" si="24"/>
        <v>1526913.77</v>
      </c>
      <c r="T131" s="35">
        <v>0</v>
      </c>
      <c r="U131" s="5">
        <f>'Accounting for Trans COSS'!$E$44*'Trial Balance Summary'!T131/SUM('Trial Balance Summary'!$Q$119:$Q$137,'Trial Balance Summary'!$T$119:$T$137)</f>
        <v>0</v>
      </c>
      <c r="V131" s="37">
        <f t="shared" si="25"/>
        <v>0</v>
      </c>
    </row>
    <row r="132" spans="1:30" x14ac:dyDescent="0.25">
      <c r="A132" s="3">
        <v>593</v>
      </c>
      <c r="B132" s="3" t="s">
        <v>255</v>
      </c>
      <c r="C132" s="5">
        <f t="shared" si="20"/>
        <v>3108276.64</v>
      </c>
      <c r="D132" s="35">
        <v>0</v>
      </c>
      <c r="E132" s="5">
        <f t="shared" si="21"/>
        <v>3108276.64</v>
      </c>
      <c r="G132" s="3">
        <v>593</v>
      </c>
      <c r="H132" s="3" t="s">
        <v>255</v>
      </c>
      <c r="I132" s="5">
        <f t="shared" si="22"/>
        <v>0</v>
      </c>
      <c r="J132" s="35">
        <v>0</v>
      </c>
      <c r="K132" s="5">
        <f t="shared" si="23"/>
        <v>0</v>
      </c>
      <c r="O132" s="3" t="s">
        <v>739</v>
      </c>
      <c r="P132" s="3">
        <v>593</v>
      </c>
      <c r="Q132" s="35">
        <v>3108276.64</v>
      </c>
      <c r="R132" s="5">
        <f>'Accounting for Trans COSS'!$E$44*'Trial Balance Summary'!Q132/SUM('Trial Balance Summary'!$Q$119:$Q$137,'Trial Balance Summary'!$T$119:$T$137)</f>
        <v>0</v>
      </c>
      <c r="S132" s="37">
        <f t="shared" si="24"/>
        <v>3108276.64</v>
      </c>
      <c r="T132" s="35">
        <v>0</v>
      </c>
      <c r="U132" s="5">
        <f>'Accounting for Trans COSS'!$E$44*'Trial Balance Summary'!T132/SUM('Trial Balance Summary'!$Q$119:$Q$137,'Trial Balance Summary'!$T$119:$T$137)</f>
        <v>0</v>
      </c>
      <c r="V132" s="37">
        <f t="shared" si="25"/>
        <v>0</v>
      </c>
    </row>
    <row r="133" spans="1:30" x14ac:dyDescent="0.25">
      <c r="A133" s="3">
        <v>594</v>
      </c>
      <c r="B133" s="3" t="s">
        <v>256</v>
      </c>
      <c r="C133" s="5">
        <f t="shared" si="20"/>
        <v>2086933.06</v>
      </c>
      <c r="D133" s="35">
        <v>0</v>
      </c>
      <c r="E133" s="5">
        <f t="shared" si="21"/>
        <v>2086933.06</v>
      </c>
      <c r="G133" s="3">
        <v>594</v>
      </c>
      <c r="H133" s="3" t="s">
        <v>256</v>
      </c>
      <c r="I133" s="5">
        <f t="shared" si="22"/>
        <v>0</v>
      </c>
      <c r="J133" s="35">
        <v>0</v>
      </c>
      <c r="K133" s="5">
        <f t="shared" si="23"/>
        <v>0</v>
      </c>
      <c r="O133" s="3" t="s">
        <v>739</v>
      </c>
      <c r="P133" s="3">
        <v>594</v>
      </c>
      <c r="Q133" s="35">
        <v>2086933.06</v>
      </c>
      <c r="R133" s="5">
        <f>'Accounting for Trans COSS'!$E$44*'Trial Balance Summary'!Q133/SUM('Trial Balance Summary'!$Q$119:$Q$137,'Trial Balance Summary'!$T$119:$T$137)</f>
        <v>0</v>
      </c>
      <c r="S133" s="37">
        <f t="shared" si="24"/>
        <v>2086933.06</v>
      </c>
      <c r="T133" s="35">
        <v>0</v>
      </c>
      <c r="U133" s="5">
        <f>'Accounting for Trans COSS'!$E$44*'Trial Balance Summary'!T133/SUM('Trial Balance Summary'!$Q$119:$Q$137,'Trial Balance Summary'!$T$119:$T$137)</f>
        <v>0</v>
      </c>
      <c r="V133" s="37">
        <f t="shared" si="25"/>
        <v>0</v>
      </c>
    </row>
    <row r="134" spans="1:30" x14ac:dyDescent="0.25">
      <c r="A134" s="3">
        <v>595</v>
      </c>
      <c r="B134" s="3" t="s">
        <v>270</v>
      </c>
      <c r="C134" s="5">
        <f t="shared" si="20"/>
        <v>0</v>
      </c>
      <c r="D134" s="35">
        <v>0</v>
      </c>
      <c r="E134" s="5">
        <f t="shared" si="21"/>
        <v>0</v>
      </c>
      <c r="G134" s="3">
        <v>595</v>
      </c>
      <c r="H134" s="3" t="s">
        <v>270</v>
      </c>
      <c r="I134" s="5">
        <f t="shared" si="22"/>
        <v>0</v>
      </c>
      <c r="J134" s="35">
        <v>0</v>
      </c>
      <c r="K134" s="5">
        <f t="shared" si="23"/>
        <v>0</v>
      </c>
      <c r="O134" s="3" t="s">
        <v>739</v>
      </c>
      <c r="P134" s="3">
        <v>595</v>
      </c>
      <c r="Q134" s="35">
        <v>0</v>
      </c>
      <c r="R134" s="5">
        <f>'Accounting for Trans COSS'!$E$44*'Trial Balance Summary'!Q134/SUM('Trial Balance Summary'!$Q$119:$Q$137,'Trial Balance Summary'!$T$119:$T$137)</f>
        <v>0</v>
      </c>
      <c r="S134" s="37">
        <f t="shared" si="24"/>
        <v>0</v>
      </c>
      <c r="T134" s="35">
        <v>0</v>
      </c>
      <c r="U134" s="5">
        <f>'Accounting for Trans COSS'!$E$44*'Trial Balance Summary'!T134/SUM('Trial Balance Summary'!$Q$119:$Q$137,'Trial Balance Summary'!$T$119:$T$137)</f>
        <v>0</v>
      </c>
      <c r="V134" s="37">
        <f t="shared" si="25"/>
        <v>0</v>
      </c>
    </row>
    <row r="135" spans="1:30" x14ac:dyDescent="0.25">
      <c r="A135" s="3">
        <v>596</v>
      </c>
      <c r="B135" s="3" t="s">
        <v>271</v>
      </c>
      <c r="C135" s="5">
        <f t="shared" si="20"/>
        <v>146247.14000000001</v>
      </c>
      <c r="D135" s="35">
        <v>0</v>
      </c>
      <c r="E135" s="5">
        <f t="shared" si="21"/>
        <v>146247.14000000001</v>
      </c>
      <c r="G135" s="3">
        <v>596</v>
      </c>
      <c r="H135" s="3" t="s">
        <v>271</v>
      </c>
      <c r="I135" s="5">
        <f t="shared" si="22"/>
        <v>0</v>
      </c>
      <c r="J135" s="35">
        <v>0</v>
      </c>
      <c r="K135" s="5">
        <f t="shared" si="23"/>
        <v>0</v>
      </c>
      <c r="O135" s="3" t="s">
        <v>739</v>
      </c>
      <c r="P135" s="3">
        <v>596</v>
      </c>
      <c r="Q135" s="35">
        <v>146247.14000000001</v>
      </c>
      <c r="R135" s="5">
        <f>'Accounting for Trans COSS'!$E$44*'Trial Balance Summary'!Q135/SUM('Trial Balance Summary'!$Q$119:$Q$137,'Trial Balance Summary'!$T$119:$T$137)</f>
        <v>0</v>
      </c>
      <c r="S135" s="37">
        <f t="shared" si="24"/>
        <v>146247.14000000001</v>
      </c>
      <c r="T135" s="35">
        <v>0</v>
      </c>
      <c r="U135" s="5">
        <f>'Accounting for Trans COSS'!$E$44*'Trial Balance Summary'!T135/SUM('Trial Balance Summary'!$Q$119:$Q$137,'Trial Balance Summary'!$T$119:$T$137)</f>
        <v>0</v>
      </c>
      <c r="V135" s="37">
        <f t="shared" si="25"/>
        <v>0</v>
      </c>
    </row>
    <row r="136" spans="1:30" x14ac:dyDescent="0.25">
      <c r="A136" s="3">
        <v>597</v>
      </c>
      <c r="B136" s="3" t="s">
        <v>272</v>
      </c>
      <c r="C136" s="5">
        <f t="shared" si="20"/>
        <v>130785.9</v>
      </c>
      <c r="D136" s="35">
        <v>0</v>
      </c>
      <c r="E136" s="5">
        <f t="shared" si="21"/>
        <v>130785.9</v>
      </c>
      <c r="G136" s="3">
        <v>597</v>
      </c>
      <c r="H136" s="3" t="s">
        <v>272</v>
      </c>
      <c r="I136" s="5">
        <f t="shared" si="22"/>
        <v>0</v>
      </c>
      <c r="J136" s="35">
        <v>0</v>
      </c>
      <c r="K136" s="5">
        <f t="shared" si="23"/>
        <v>0</v>
      </c>
      <c r="O136" s="3" t="s">
        <v>739</v>
      </c>
      <c r="P136" s="3">
        <v>597</v>
      </c>
      <c r="Q136" s="35">
        <v>130785.9</v>
      </c>
      <c r="R136" s="5">
        <f>'Accounting for Trans COSS'!$E$44*'Trial Balance Summary'!Q136/SUM('Trial Balance Summary'!$Q$119:$Q$137,'Trial Balance Summary'!$T$119:$T$137)</f>
        <v>0</v>
      </c>
      <c r="S136" s="37">
        <f t="shared" si="24"/>
        <v>130785.9</v>
      </c>
      <c r="T136" s="35">
        <v>0</v>
      </c>
      <c r="U136" s="5">
        <f>'Accounting for Trans COSS'!$E$44*'Trial Balance Summary'!T136/SUM('Trial Balance Summary'!$Q$119:$Q$137,'Trial Balance Summary'!$T$119:$T$137)</f>
        <v>0</v>
      </c>
      <c r="V136" s="37">
        <f t="shared" si="25"/>
        <v>0</v>
      </c>
      <c r="AA136" s="3" t="s">
        <v>326</v>
      </c>
    </row>
    <row r="137" spans="1:30" x14ac:dyDescent="0.25">
      <c r="A137" s="3">
        <v>598</v>
      </c>
      <c r="B137" s="3" t="s">
        <v>329</v>
      </c>
      <c r="C137" s="5">
        <f t="shared" si="20"/>
        <v>0</v>
      </c>
      <c r="D137" s="35">
        <v>0</v>
      </c>
      <c r="E137" s="5">
        <f t="shared" si="21"/>
        <v>0</v>
      </c>
      <c r="G137" s="3">
        <v>598</v>
      </c>
      <c r="H137" s="3" t="s">
        <v>329</v>
      </c>
      <c r="I137" s="5">
        <f t="shared" si="22"/>
        <v>0</v>
      </c>
      <c r="J137" s="35">
        <v>0</v>
      </c>
      <c r="K137" s="5">
        <f t="shared" si="23"/>
        <v>0</v>
      </c>
      <c r="O137" s="40" t="s">
        <v>739</v>
      </c>
      <c r="P137" s="40">
        <v>598</v>
      </c>
      <c r="Q137" s="41">
        <v>0</v>
      </c>
      <c r="R137" s="42">
        <f>'Accounting for Trans COSS'!$E$44*'Trial Balance Summary'!Q137/SUM('Trial Balance Summary'!$Q$119:$Q$137,'Trial Balance Summary'!$T$119:$T$137)</f>
        <v>0</v>
      </c>
      <c r="S137" s="157">
        <f t="shared" si="24"/>
        <v>0</v>
      </c>
      <c r="T137" s="41">
        <v>0</v>
      </c>
      <c r="U137" s="42">
        <f>'Accounting for Trans COSS'!$E$44*'Trial Balance Summary'!T137/SUM('Trial Balance Summary'!$Q$119:$Q$137,'Trial Balance Summary'!$T$119:$T$137)</f>
        <v>0</v>
      </c>
      <c r="V137" s="157">
        <f t="shared" si="25"/>
        <v>0</v>
      </c>
      <c r="AA137" s="3" t="s">
        <v>763</v>
      </c>
      <c r="AD137" s="174">
        <f>57568243.93</f>
        <v>57568243.93</v>
      </c>
    </row>
    <row r="138" spans="1:30" x14ac:dyDescent="0.25">
      <c r="A138" s="3">
        <v>427</v>
      </c>
      <c r="B138" s="3" t="s">
        <v>326</v>
      </c>
      <c r="C138" s="5">
        <f t="shared" si="20"/>
        <v>9384493.9399999995</v>
      </c>
      <c r="D138" s="35">
        <v>0</v>
      </c>
      <c r="E138" s="5">
        <f t="shared" ref="E138" si="26">C138-D138</f>
        <v>9384493.9399999995</v>
      </c>
      <c r="G138" s="3">
        <v>427</v>
      </c>
      <c r="H138" s="3" t="s">
        <v>326</v>
      </c>
      <c r="I138" s="5">
        <f t="shared" si="22"/>
        <v>47395511.560000002</v>
      </c>
      <c r="J138" s="35">
        <v>0</v>
      </c>
      <c r="K138" s="5">
        <f t="shared" si="23"/>
        <v>47395511.560000002</v>
      </c>
      <c r="O138" s="108" t="s">
        <v>511</v>
      </c>
      <c r="P138" s="108">
        <v>427</v>
      </c>
      <c r="Q138" s="175">
        <f>AD143</f>
        <v>9384493.9399999995</v>
      </c>
      <c r="R138" s="162"/>
      <c r="S138" s="163">
        <f t="shared" si="24"/>
        <v>9384493.9399999995</v>
      </c>
      <c r="T138" s="175">
        <f>AD139</f>
        <v>47395511.560000002</v>
      </c>
      <c r="U138" s="162"/>
      <c r="V138" s="163">
        <f t="shared" si="25"/>
        <v>47395511.560000002</v>
      </c>
      <c r="AA138" s="3" t="s">
        <v>764</v>
      </c>
      <c r="AD138" s="174">
        <v>10172732.369999999</v>
      </c>
    </row>
    <row r="139" spans="1:30" x14ac:dyDescent="0.25">
      <c r="A139" s="3">
        <v>901</v>
      </c>
      <c r="B139" s="3" t="s">
        <v>282</v>
      </c>
      <c r="C139" s="5">
        <f t="shared" ref="C139:C167" si="27">S139</f>
        <v>565041.68999999994</v>
      </c>
      <c r="D139" s="35">
        <v>0</v>
      </c>
      <c r="E139" s="5">
        <f t="shared" ref="E139:E167" si="28">C139-D139</f>
        <v>565041.68999999994</v>
      </c>
      <c r="G139" s="3">
        <v>901</v>
      </c>
      <c r="H139" s="3" t="s">
        <v>282</v>
      </c>
      <c r="I139" s="5">
        <f t="shared" ref="I139:I167" si="29">V139</f>
        <v>0</v>
      </c>
      <c r="J139" s="35">
        <v>0</v>
      </c>
      <c r="K139" s="5">
        <f t="shared" ref="K139:K167" si="30">I139-J139</f>
        <v>0</v>
      </c>
      <c r="O139" s="3" t="s">
        <v>740</v>
      </c>
      <c r="P139" s="3">
        <v>901</v>
      </c>
      <c r="Q139" s="35">
        <v>565041.68999999994</v>
      </c>
      <c r="R139" s="5"/>
      <c r="S139" s="37">
        <f t="shared" ref="S139:S167" si="31">Q139-R139</f>
        <v>565041.68999999994</v>
      </c>
      <c r="T139" s="35">
        <v>0</v>
      </c>
      <c r="U139" s="5"/>
      <c r="V139" s="37">
        <f t="shared" ref="V139:V167" si="32">T139-U139</f>
        <v>0</v>
      </c>
      <c r="AA139" s="3" t="s">
        <v>765</v>
      </c>
      <c r="AD139" s="37">
        <f>AD137-AD138</f>
        <v>47395511.560000002</v>
      </c>
    </row>
    <row r="140" spans="1:30" x14ac:dyDescent="0.25">
      <c r="A140" s="3">
        <v>902</v>
      </c>
      <c r="B140" s="3" t="s">
        <v>276</v>
      </c>
      <c r="C140" s="5">
        <f t="shared" si="27"/>
        <v>829122.75</v>
      </c>
      <c r="D140" s="35">
        <v>0</v>
      </c>
      <c r="E140" s="5">
        <f t="shared" si="28"/>
        <v>829122.75</v>
      </c>
      <c r="G140" s="3">
        <v>902</v>
      </c>
      <c r="H140" s="3" t="s">
        <v>276</v>
      </c>
      <c r="I140" s="5">
        <f t="shared" si="29"/>
        <v>0</v>
      </c>
      <c r="J140" s="35">
        <v>0</v>
      </c>
      <c r="K140" s="5">
        <f t="shared" si="30"/>
        <v>0</v>
      </c>
      <c r="O140" s="3" t="s">
        <v>740</v>
      </c>
      <c r="P140" s="3">
        <v>902</v>
      </c>
      <c r="Q140" s="35">
        <v>829122.75</v>
      </c>
      <c r="R140" s="5"/>
      <c r="S140" s="37">
        <f t="shared" si="31"/>
        <v>829122.75</v>
      </c>
      <c r="T140" s="35">
        <v>0</v>
      </c>
      <c r="U140" s="5"/>
      <c r="V140" s="37">
        <f t="shared" si="32"/>
        <v>0</v>
      </c>
    </row>
    <row r="141" spans="1:30" x14ac:dyDescent="0.25">
      <c r="A141" s="3">
        <v>903</v>
      </c>
      <c r="B141" s="3" t="s">
        <v>277</v>
      </c>
      <c r="C141" s="5">
        <f t="shared" si="27"/>
        <v>2411399.0099999998</v>
      </c>
      <c r="D141" s="35">
        <v>0</v>
      </c>
      <c r="E141" s="5">
        <f t="shared" si="28"/>
        <v>2411399.0099999998</v>
      </c>
      <c r="G141" s="3">
        <v>903</v>
      </c>
      <c r="H141" s="3" t="s">
        <v>277</v>
      </c>
      <c r="I141" s="5">
        <f t="shared" si="29"/>
        <v>0</v>
      </c>
      <c r="J141" s="35">
        <v>0</v>
      </c>
      <c r="K141" s="5">
        <f t="shared" si="30"/>
        <v>0</v>
      </c>
      <c r="O141" s="3" t="s">
        <v>740</v>
      </c>
      <c r="P141" s="3">
        <v>903</v>
      </c>
      <c r="Q141" s="35">
        <v>2411399.0099999998</v>
      </c>
      <c r="R141" s="5"/>
      <c r="S141" s="37">
        <f t="shared" si="31"/>
        <v>2411399.0099999998</v>
      </c>
      <c r="T141" s="35">
        <v>0</v>
      </c>
      <c r="U141" s="5"/>
      <c r="V141" s="37">
        <f t="shared" si="32"/>
        <v>0</v>
      </c>
      <c r="AA141" s="3" t="s">
        <v>766</v>
      </c>
      <c r="AD141" s="174">
        <v>9351443.9399999995</v>
      </c>
    </row>
    <row r="142" spans="1:30" x14ac:dyDescent="0.25">
      <c r="A142" s="3">
        <v>904</v>
      </c>
      <c r="B142" s="3" t="s">
        <v>278</v>
      </c>
      <c r="C142" s="5">
        <f t="shared" si="27"/>
        <v>122513.88</v>
      </c>
      <c r="D142" s="35">
        <v>0</v>
      </c>
      <c r="E142" s="5">
        <f t="shared" si="28"/>
        <v>122513.88</v>
      </c>
      <c r="G142" s="3">
        <v>904</v>
      </c>
      <c r="H142" s="3" t="s">
        <v>278</v>
      </c>
      <c r="I142" s="5">
        <f t="shared" si="29"/>
        <v>0</v>
      </c>
      <c r="J142" s="35">
        <v>0</v>
      </c>
      <c r="K142" s="5">
        <f t="shared" si="30"/>
        <v>0</v>
      </c>
      <c r="O142" s="3" t="s">
        <v>740</v>
      </c>
      <c r="P142" s="3">
        <v>904</v>
      </c>
      <c r="Q142" s="35">
        <v>122513.88</v>
      </c>
      <c r="R142" s="5"/>
      <c r="S142" s="37">
        <f t="shared" si="31"/>
        <v>122513.88</v>
      </c>
      <c r="T142" s="35">
        <v>0</v>
      </c>
      <c r="U142" s="5"/>
      <c r="V142" s="37">
        <f t="shared" si="32"/>
        <v>0</v>
      </c>
      <c r="AA142" s="3" t="s">
        <v>767</v>
      </c>
      <c r="AD142" s="174">
        <v>33050</v>
      </c>
    </row>
    <row r="143" spans="1:30" x14ac:dyDescent="0.25">
      <c r="A143" s="3">
        <v>905</v>
      </c>
      <c r="B143" s="3" t="s">
        <v>328</v>
      </c>
      <c r="C143" s="5">
        <f t="shared" si="27"/>
        <v>0</v>
      </c>
      <c r="D143" s="35">
        <v>0</v>
      </c>
      <c r="E143" s="5">
        <f t="shared" si="28"/>
        <v>0</v>
      </c>
      <c r="G143" s="3">
        <v>905</v>
      </c>
      <c r="H143" s="3" t="s">
        <v>328</v>
      </c>
      <c r="I143" s="5">
        <f t="shared" si="29"/>
        <v>0</v>
      </c>
      <c r="J143" s="35">
        <v>0</v>
      </c>
      <c r="K143" s="5">
        <f t="shared" si="30"/>
        <v>0</v>
      </c>
      <c r="O143" s="40" t="s">
        <v>740</v>
      </c>
      <c r="P143" s="40">
        <v>905</v>
      </c>
      <c r="Q143" s="41">
        <v>0</v>
      </c>
      <c r="R143" s="42"/>
      <c r="S143" s="157">
        <f t="shared" si="31"/>
        <v>0</v>
      </c>
      <c r="T143" s="41">
        <v>0</v>
      </c>
      <c r="U143" s="42"/>
      <c r="V143" s="157">
        <f t="shared" si="32"/>
        <v>0</v>
      </c>
      <c r="AA143" s="3" t="s">
        <v>768</v>
      </c>
      <c r="AD143" s="37">
        <f>AD141+AD142</f>
        <v>9384493.9399999995</v>
      </c>
    </row>
    <row r="144" spans="1:30" x14ac:dyDescent="0.25">
      <c r="A144" s="3">
        <v>906</v>
      </c>
      <c r="B144" s="3" t="s">
        <v>281</v>
      </c>
      <c r="C144" s="5">
        <f t="shared" si="27"/>
        <v>1282173.01</v>
      </c>
      <c r="D144" s="35">
        <v>0</v>
      </c>
      <c r="E144" s="5">
        <f t="shared" si="28"/>
        <v>1282173.01</v>
      </c>
      <c r="G144" s="3">
        <v>906</v>
      </c>
      <c r="H144" s="3" t="s">
        <v>281</v>
      </c>
      <c r="I144" s="5">
        <f t="shared" si="29"/>
        <v>0</v>
      </c>
      <c r="J144" s="35">
        <v>0</v>
      </c>
      <c r="K144" s="5">
        <f t="shared" si="30"/>
        <v>0</v>
      </c>
      <c r="O144" s="3" t="s">
        <v>741</v>
      </c>
      <c r="P144" s="3">
        <v>906</v>
      </c>
      <c r="Q144" s="35">
        <v>1282173.01</v>
      </c>
      <c r="R144" s="5"/>
      <c r="S144" s="37">
        <f t="shared" si="31"/>
        <v>1282173.01</v>
      </c>
      <c r="T144" s="35">
        <v>0</v>
      </c>
      <c r="U144" s="5"/>
      <c r="V144" s="37">
        <f t="shared" si="32"/>
        <v>0</v>
      </c>
    </row>
    <row r="145" spans="1:22" x14ac:dyDescent="0.25">
      <c r="A145" s="3">
        <v>907</v>
      </c>
      <c r="B145" s="3" t="s">
        <v>282</v>
      </c>
      <c r="C145" s="5">
        <f t="shared" si="27"/>
        <v>0</v>
      </c>
      <c r="D145" s="35">
        <v>0</v>
      </c>
      <c r="E145" s="5">
        <f t="shared" si="28"/>
        <v>0</v>
      </c>
      <c r="G145" s="3">
        <v>907</v>
      </c>
      <c r="H145" s="3" t="s">
        <v>282</v>
      </c>
      <c r="I145" s="5">
        <f t="shared" si="29"/>
        <v>0</v>
      </c>
      <c r="J145" s="35">
        <v>0</v>
      </c>
      <c r="K145" s="5">
        <f t="shared" si="30"/>
        <v>0</v>
      </c>
      <c r="O145" s="3" t="s">
        <v>741</v>
      </c>
      <c r="P145" s="3">
        <v>907</v>
      </c>
      <c r="Q145" s="35">
        <v>0</v>
      </c>
      <c r="R145" s="5"/>
      <c r="S145" s="37">
        <f t="shared" si="31"/>
        <v>0</v>
      </c>
      <c r="T145" s="35">
        <v>0</v>
      </c>
      <c r="U145" s="5"/>
      <c r="V145" s="37">
        <f t="shared" si="32"/>
        <v>0</v>
      </c>
    </row>
    <row r="146" spans="1:22" x14ac:dyDescent="0.25">
      <c r="A146" s="3">
        <v>908</v>
      </c>
      <c r="B146" s="3" t="s">
        <v>283</v>
      </c>
      <c r="C146" s="5">
        <f t="shared" si="27"/>
        <v>554390.07999999996</v>
      </c>
      <c r="D146" s="35">
        <v>0</v>
      </c>
      <c r="E146" s="5">
        <f t="shared" si="28"/>
        <v>554390.07999999996</v>
      </c>
      <c r="G146" s="3">
        <v>908</v>
      </c>
      <c r="H146" s="3" t="s">
        <v>283</v>
      </c>
      <c r="I146" s="5">
        <f t="shared" si="29"/>
        <v>0</v>
      </c>
      <c r="J146" s="35">
        <v>0</v>
      </c>
      <c r="K146" s="5">
        <f t="shared" si="30"/>
        <v>0</v>
      </c>
      <c r="O146" s="3" t="s">
        <v>741</v>
      </c>
      <c r="P146" s="3">
        <v>908</v>
      </c>
      <c r="Q146" s="35">
        <v>554390.07999999996</v>
      </c>
      <c r="R146" s="5"/>
      <c r="S146" s="37">
        <f t="shared" si="31"/>
        <v>554390.07999999996</v>
      </c>
      <c r="T146" s="35">
        <v>0</v>
      </c>
      <c r="U146" s="5"/>
      <c r="V146" s="37">
        <f t="shared" si="32"/>
        <v>0</v>
      </c>
    </row>
    <row r="147" spans="1:22" x14ac:dyDescent="0.25">
      <c r="A147" s="3">
        <v>909</v>
      </c>
      <c r="B147" s="3" t="s">
        <v>284</v>
      </c>
      <c r="C147" s="5">
        <f t="shared" si="27"/>
        <v>0</v>
      </c>
      <c r="D147" s="35">
        <v>0</v>
      </c>
      <c r="E147" s="5">
        <f t="shared" si="28"/>
        <v>0</v>
      </c>
      <c r="G147" s="3">
        <v>909</v>
      </c>
      <c r="H147" s="3" t="s">
        <v>284</v>
      </c>
      <c r="I147" s="5">
        <f t="shared" si="29"/>
        <v>0</v>
      </c>
      <c r="J147" s="35">
        <v>0</v>
      </c>
      <c r="K147" s="5">
        <f t="shared" si="30"/>
        <v>0</v>
      </c>
      <c r="O147" s="3" t="s">
        <v>741</v>
      </c>
      <c r="P147" s="3">
        <v>909</v>
      </c>
      <c r="Q147" s="35">
        <v>0</v>
      </c>
      <c r="R147" s="5"/>
      <c r="S147" s="37">
        <f t="shared" si="31"/>
        <v>0</v>
      </c>
      <c r="T147" s="35">
        <v>0</v>
      </c>
      <c r="U147" s="5"/>
      <c r="V147" s="37">
        <f t="shared" si="32"/>
        <v>0</v>
      </c>
    </row>
    <row r="148" spans="1:22" x14ac:dyDescent="0.25">
      <c r="A148" s="3">
        <v>910</v>
      </c>
      <c r="B148" s="3" t="s">
        <v>285</v>
      </c>
      <c r="C148" s="5">
        <f t="shared" si="27"/>
        <v>1470.05</v>
      </c>
      <c r="D148" s="35">
        <v>0</v>
      </c>
      <c r="E148" s="5">
        <f t="shared" si="28"/>
        <v>1470.05</v>
      </c>
      <c r="G148" s="3">
        <v>910</v>
      </c>
      <c r="H148" s="3" t="s">
        <v>285</v>
      </c>
      <c r="I148" s="5">
        <f t="shared" si="29"/>
        <v>0</v>
      </c>
      <c r="J148" s="35">
        <v>0</v>
      </c>
      <c r="K148" s="5">
        <f t="shared" si="30"/>
        <v>0</v>
      </c>
      <c r="O148" s="40" t="s">
        <v>741</v>
      </c>
      <c r="P148" s="40">
        <v>910</v>
      </c>
      <c r="Q148" s="41">
        <v>1470.05</v>
      </c>
      <c r="R148" s="42"/>
      <c r="S148" s="157">
        <f t="shared" si="31"/>
        <v>1470.05</v>
      </c>
      <c r="T148" s="41">
        <v>0</v>
      </c>
      <c r="U148" s="42"/>
      <c r="V148" s="157">
        <f t="shared" si="32"/>
        <v>0</v>
      </c>
    </row>
    <row r="149" spans="1:22" x14ac:dyDescent="0.25">
      <c r="A149" s="3">
        <v>911</v>
      </c>
      <c r="B149" s="3" t="s">
        <v>282</v>
      </c>
      <c r="C149" s="5">
        <f t="shared" si="27"/>
        <v>0</v>
      </c>
      <c r="D149" s="35">
        <v>0</v>
      </c>
      <c r="E149" s="5">
        <f t="shared" si="28"/>
        <v>0</v>
      </c>
      <c r="G149" s="3">
        <v>911</v>
      </c>
      <c r="H149" s="3" t="s">
        <v>282</v>
      </c>
      <c r="I149" s="5">
        <f t="shared" si="29"/>
        <v>0</v>
      </c>
      <c r="J149" s="35">
        <v>0</v>
      </c>
      <c r="K149" s="5">
        <f t="shared" si="30"/>
        <v>0</v>
      </c>
      <c r="O149" s="3" t="s">
        <v>292</v>
      </c>
      <c r="P149" s="3">
        <v>911</v>
      </c>
      <c r="Q149" s="35">
        <v>0</v>
      </c>
      <c r="R149" s="5"/>
      <c r="S149" s="37">
        <f t="shared" si="31"/>
        <v>0</v>
      </c>
      <c r="T149" s="35">
        <v>0</v>
      </c>
      <c r="U149" s="5"/>
      <c r="V149" s="37">
        <f t="shared" si="32"/>
        <v>0</v>
      </c>
    </row>
    <row r="150" spans="1:22" x14ac:dyDescent="0.25">
      <c r="A150" s="3">
        <v>912</v>
      </c>
      <c r="B150" s="3" t="s">
        <v>287</v>
      </c>
      <c r="C150" s="5">
        <f t="shared" si="27"/>
        <v>0</v>
      </c>
      <c r="D150" s="35">
        <v>0</v>
      </c>
      <c r="E150" s="5">
        <f t="shared" si="28"/>
        <v>0</v>
      </c>
      <c r="G150" s="3">
        <v>912</v>
      </c>
      <c r="H150" s="3" t="s">
        <v>287</v>
      </c>
      <c r="I150" s="5">
        <f t="shared" si="29"/>
        <v>0</v>
      </c>
      <c r="J150" s="35">
        <v>0</v>
      </c>
      <c r="K150" s="5">
        <f t="shared" si="30"/>
        <v>0</v>
      </c>
      <c r="O150" s="3" t="s">
        <v>292</v>
      </c>
      <c r="P150" s="3">
        <v>912</v>
      </c>
      <c r="Q150" s="35">
        <v>0</v>
      </c>
      <c r="R150" s="5"/>
      <c r="S150" s="37">
        <f t="shared" si="31"/>
        <v>0</v>
      </c>
      <c r="T150" s="35">
        <v>0</v>
      </c>
      <c r="U150" s="5"/>
      <c r="V150" s="37">
        <f t="shared" si="32"/>
        <v>0</v>
      </c>
    </row>
    <row r="151" spans="1:22" x14ac:dyDescent="0.25">
      <c r="A151" s="3">
        <v>913</v>
      </c>
      <c r="B151" s="3" t="s">
        <v>288</v>
      </c>
      <c r="C151" s="5">
        <f t="shared" si="27"/>
        <v>0</v>
      </c>
      <c r="D151" s="35">
        <v>0</v>
      </c>
      <c r="E151" s="5">
        <f t="shared" si="28"/>
        <v>0</v>
      </c>
      <c r="G151" s="3">
        <v>913</v>
      </c>
      <c r="H151" s="3" t="s">
        <v>288</v>
      </c>
      <c r="I151" s="5">
        <f t="shared" si="29"/>
        <v>0</v>
      </c>
      <c r="J151" s="35">
        <v>0</v>
      </c>
      <c r="K151" s="5">
        <f t="shared" si="30"/>
        <v>0</v>
      </c>
      <c r="O151" s="3" t="s">
        <v>292</v>
      </c>
      <c r="P151" s="3">
        <v>913</v>
      </c>
      <c r="Q151" s="35">
        <v>0</v>
      </c>
      <c r="R151" s="5"/>
      <c r="S151" s="37">
        <f t="shared" si="31"/>
        <v>0</v>
      </c>
      <c r="T151" s="35">
        <v>0</v>
      </c>
      <c r="U151" s="5"/>
      <c r="V151" s="37">
        <f t="shared" si="32"/>
        <v>0</v>
      </c>
    </row>
    <row r="152" spans="1:22" x14ac:dyDescent="0.25">
      <c r="A152" s="3">
        <v>916</v>
      </c>
      <c r="B152" s="3" t="s">
        <v>289</v>
      </c>
      <c r="C152" s="5">
        <f t="shared" si="27"/>
        <v>0</v>
      </c>
      <c r="D152" s="35">
        <v>0</v>
      </c>
      <c r="E152" s="5">
        <f t="shared" si="28"/>
        <v>0</v>
      </c>
      <c r="G152" s="3">
        <v>916</v>
      </c>
      <c r="H152" s="3" t="s">
        <v>289</v>
      </c>
      <c r="I152" s="5">
        <f t="shared" si="29"/>
        <v>0</v>
      </c>
      <c r="J152" s="35">
        <v>0</v>
      </c>
      <c r="K152" s="5">
        <f t="shared" si="30"/>
        <v>0</v>
      </c>
      <c r="O152" s="3" t="s">
        <v>292</v>
      </c>
      <c r="P152" s="3">
        <v>916</v>
      </c>
      <c r="Q152" s="35">
        <v>0</v>
      </c>
      <c r="R152" s="5"/>
      <c r="S152" s="37">
        <f t="shared" si="31"/>
        <v>0</v>
      </c>
      <c r="T152" s="35">
        <v>0</v>
      </c>
      <c r="U152" s="5"/>
      <c r="V152" s="37">
        <f t="shared" si="32"/>
        <v>0</v>
      </c>
    </row>
    <row r="153" spans="1:22" x14ac:dyDescent="0.25">
      <c r="A153" s="3">
        <v>917</v>
      </c>
      <c r="B153" s="3" t="s">
        <v>290</v>
      </c>
      <c r="C153" s="5">
        <f t="shared" si="27"/>
        <v>0</v>
      </c>
      <c r="D153" s="35">
        <v>0</v>
      </c>
      <c r="E153" s="5">
        <f t="shared" si="28"/>
        <v>0</v>
      </c>
      <c r="G153" s="3">
        <v>917</v>
      </c>
      <c r="H153" s="3" t="s">
        <v>290</v>
      </c>
      <c r="I153" s="5">
        <f t="shared" si="29"/>
        <v>0</v>
      </c>
      <c r="J153" s="35">
        <v>0</v>
      </c>
      <c r="K153" s="5">
        <f t="shared" si="30"/>
        <v>0</v>
      </c>
      <c r="O153" s="40" t="s">
        <v>292</v>
      </c>
      <c r="P153" s="40">
        <v>917</v>
      </c>
      <c r="Q153" s="41">
        <v>0</v>
      </c>
      <c r="R153" s="42"/>
      <c r="S153" s="157">
        <f t="shared" si="31"/>
        <v>0</v>
      </c>
      <c r="T153" s="41">
        <v>0</v>
      </c>
      <c r="U153" s="42"/>
      <c r="V153" s="157">
        <f t="shared" si="32"/>
        <v>0</v>
      </c>
    </row>
    <row r="154" spans="1:22" x14ac:dyDescent="0.25">
      <c r="A154" s="3">
        <v>920</v>
      </c>
      <c r="B154" s="3" t="s">
        <v>294</v>
      </c>
      <c r="C154" s="5">
        <f t="shared" si="27"/>
        <v>603696.4042632475</v>
      </c>
      <c r="D154" s="35">
        <v>0</v>
      </c>
      <c r="E154" s="5">
        <f t="shared" si="28"/>
        <v>603696.4042632475</v>
      </c>
      <c r="G154" s="3">
        <v>920</v>
      </c>
      <c r="H154" s="3" t="s">
        <v>294</v>
      </c>
      <c r="I154" s="5">
        <f t="shared" si="29"/>
        <v>1143007.6931311756</v>
      </c>
      <c r="J154" s="35">
        <v>0</v>
      </c>
      <c r="K154" s="5">
        <f t="shared" si="30"/>
        <v>1143007.6931311756</v>
      </c>
      <c r="O154" s="3" t="s">
        <v>742</v>
      </c>
      <c r="P154" s="3">
        <v>920</v>
      </c>
      <c r="Q154" s="35">
        <v>607006.94999999995</v>
      </c>
      <c r="R154" s="5">
        <f>'Accounting for Trans COSS'!$E$51*'Trial Balance Summary'!Q154/SUM('Trial Balance Summary'!$Q$154:$Q$167,'Trial Balance Summary'!$T$154:$T$167)</f>
        <v>3310.5457367524382</v>
      </c>
      <c r="S154" s="37">
        <f t="shared" si="31"/>
        <v>603696.4042632475</v>
      </c>
      <c r="T154" s="35">
        <v>1149275.71</v>
      </c>
      <c r="U154" s="5">
        <f>'Accounting for Trans COSS'!$E$51*'Trial Balance Summary'!T154/SUM('Trial Balance Summary'!$Q$154:$Q$167,'Trial Balance Summary'!$T$154:$T$167)</f>
        <v>6268.0168688243712</v>
      </c>
      <c r="V154" s="37">
        <f t="shared" si="32"/>
        <v>1143007.6931311756</v>
      </c>
    </row>
    <row r="155" spans="1:22" x14ac:dyDescent="0.25">
      <c r="A155" s="3">
        <v>921</v>
      </c>
      <c r="B155" s="3" t="s">
        <v>295</v>
      </c>
      <c r="C155" s="5">
        <f t="shared" si="27"/>
        <v>8274148.388183401</v>
      </c>
      <c r="D155" s="35">
        <v>0</v>
      </c>
      <c r="E155" s="5">
        <f t="shared" si="28"/>
        <v>8274148.388183401</v>
      </c>
      <c r="G155" s="3">
        <v>921</v>
      </c>
      <c r="H155" s="3" t="s">
        <v>295</v>
      </c>
      <c r="I155" s="5">
        <f t="shared" si="29"/>
        <v>12496559.949869633</v>
      </c>
      <c r="J155" s="35">
        <v>0</v>
      </c>
      <c r="K155" s="5">
        <f t="shared" si="30"/>
        <v>12496559.949869633</v>
      </c>
      <c r="O155" s="3" t="s">
        <v>742</v>
      </c>
      <c r="P155" s="3">
        <v>921</v>
      </c>
      <c r="Q155" s="35">
        <v>8319522.0999999996</v>
      </c>
      <c r="R155" s="5">
        <f>'Accounting for Trans COSS'!$E$51*'Trial Balance Summary'!Q155/SUM('Trial Balance Summary'!$Q$154:$Q$167,'Trial Balance Summary'!$T$154:$T$167)</f>
        <v>45373.71181659896</v>
      </c>
      <c r="S155" s="37">
        <f t="shared" si="31"/>
        <v>8274148.388183401</v>
      </c>
      <c r="T155" s="35">
        <v>12565088.49</v>
      </c>
      <c r="U155" s="5">
        <f>'Accounting for Trans COSS'!$E$51*'Trial Balance Summary'!T155/SUM('Trial Balance Summary'!$Q$154:$Q$167,'Trial Balance Summary'!$T$154:$T$167)</f>
        <v>68528.540130366935</v>
      </c>
      <c r="V155" s="37">
        <f t="shared" si="32"/>
        <v>12496559.949869633</v>
      </c>
    </row>
    <row r="156" spans="1:22" x14ac:dyDescent="0.25">
      <c r="A156" s="3">
        <v>922</v>
      </c>
      <c r="B156" s="3" t="s">
        <v>296</v>
      </c>
      <c r="C156" s="5">
        <f t="shared" si="27"/>
        <v>0</v>
      </c>
      <c r="D156" s="35">
        <v>0</v>
      </c>
      <c r="E156" s="5">
        <f t="shared" si="28"/>
        <v>0</v>
      </c>
      <c r="G156" s="3">
        <v>922</v>
      </c>
      <c r="H156" s="3" t="s">
        <v>296</v>
      </c>
      <c r="I156" s="5">
        <f t="shared" si="29"/>
        <v>0</v>
      </c>
      <c r="J156" s="35">
        <v>0</v>
      </c>
      <c r="K156" s="5">
        <f t="shared" si="30"/>
        <v>0</v>
      </c>
      <c r="O156" s="3" t="s">
        <v>742</v>
      </c>
      <c r="P156" s="3">
        <v>922</v>
      </c>
      <c r="Q156" s="35">
        <v>0</v>
      </c>
      <c r="R156" s="5">
        <f>'Accounting for Trans COSS'!$E$51*'Trial Balance Summary'!Q156/SUM('Trial Balance Summary'!$Q$154:$Q$167,'Trial Balance Summary'!$T$154:$T$167)</f>
        <v>0</v>
      </c>
      <c r="S156" s="37">
        <f t="shared" si="31"/>
        <v>0</v>
      </c>
      <c r="T156" s="35">
        <v>0</v>
      </c>
      <c r="U156" s="5">
        <f>'Accounting for Trans COSS'!$E$51*'Trial Balance Summary'!T156/SUM('Trial Balance Summary'!$Q$154:$Q$167,'Trial Balance Summary'!$T$154:$T$167)</f>
        <v>0</v>
      </c>
      <c r="V156" s="37">
        <f t="shared" si="32"/>
        <v>0</v>
      </c>
    </row>
    <row r="157" spans="1:22" x14ac:dyDescent="0.25">
      <c r="A157" s="3">
        <v>923</v>
      </c>
      <c r="B157" s="3" t="s">
        <v>297</v>
      </c>
      <c r="C157" s="5">
        <f t="shared" si="27"/>
        <v>883539.02543189924</v>
      </c>
      <c r="D157" s="35">
        <v>0</v>
      </c>
      <c r="E157" s="5">
        <f t="shared" si="28"/>
        <v>883539.02543189924</v>
      </c>
      <c r="G157" s="3">
        <v>923</v>
      </c>
      <c r="H157" s="3" t="s">
        <v>297</v>
      </c>
      <c r="I157" s="5">
        <f t="shared" si="29"/>
        <v>1114604.2815429841</v>
      </c>
      <c r="J157" s="35">
        <v>0</v>
      </c>
      <c r="K157" s="5">
        <f t="shared" si="30"/>
        <v>1114604.2815429841</v>
      </c>
      <c r="O157" s="3" t="s">
        <v>742</v>
      </c>
      <c r="P157" s="3">
        <v>923</v>
      </c>
      <c r="Q157" s="35">
        <v>888384.16999999993</v>
      </c>
      <c r="R157" s="5">
        <f>'Accounting for Trans COSS'!$E$51*'Trial Balance Summary'!Q157/SUM('Trial Balance Summary'!$Q$154:$Q$167,'Trial Balance Summary'!$T$154:$T$167)</f>
        <v>4845.1445681006671</v>
      </c>
      <c r="S157" s="37">
        <f t="shared" si="31"/>
        <v>883539.02543189924</v>
      </c>
      <c r="T157" s="35">
        <v>1120716.54</v>
      </c>
      <c r="U157" s="5">
        <f>'Accounting for Trans COSS'!$E$51*'Trial Balance Summary'!T157/SUM('Trial Balance Summary'!$Q$154:$Q$167,'Trial Balance Summary'!$T$154:$T$167)</f>
        <v>6112.258457015927</v>
      </c>
      <c r="V157" s="37">
        <f t="shared" si="32"/>
        <v>1114604.2815429841</v>
      </c>
    </row>
    <row r="158" spans="1:22" x14ac:dyDescent="0.25">
      <c r="A158" s="3">
        <v>924</v>
      </c>
      <c r="B158" s="3" t="s">
        <v>298</v>
      </c>
      <c r="C158" s="5">
        <f t="shared" si="27"/>
        <v>184772.40648673667</v>
      </c>
      <c r="D158" s="35">
        <v>0</v>
      </c>
      <c r="E158" s="5">
        <f t="shared" si="28"/>
        <v>184772.40648673667</v>
      </c>
      <c r="G158" s="3">
        <v>924</v>
      </c>
      <c r="H158" s="3" t="s">
        <v>298</v>
      </c>
      <c r="I158" s="5">
        <f t="shared" si="29"/>
        <v>885899.97845571639</v>
      </c>
      <c r="J158" s="35">
        <v>0</v>
      </c>
      <c r="K158" s="5">
        <f t="shared" si="30"/>
        <v>885899.97845571639</v>
      </c>
      <c r="O158" s="3" t="s">
        <v>742</v>
      </c>
      <c r="P158" s="3">
        <v>924</v>
      </c>
      <c r="Q158" s="35">
        <v>185785.65999999997</v>
      </c>
      <c r="R158" s="5">
        <f>'Accounting for Trans COSS'!$E$51*'Trial Balance Summary'!Q158/SUM('Trial Balance Summary'!$Q$154:$Q$167,'Trial Balance Summary'!$T$154:$T$167)</f>
        <v>1013.2535132632961</v>
      </c>
      <c r="S158" s="37">
        <f t="shared" si="31"/>
        <v>184772.40648673667</v>
      </c>
      <c r="T158" s="35">
        <v>890758.07</v>
      </c>
      <c r="U158" s="5">
        <f>'Accounting for Trans COSS'!$E$51*'Trial Balance Summary'!T158/SUM('Trial Balance Summary'!$Q$154:$Q$167,'Trial Balance Summary'!$T$154:$T$167)</f>
        <v>4858.0915442835203</v>
      </c>
      <c r="V158" s="37">
        <f t="shared" si="32"/>
        <v>885899.97845571639</v>
      </c>
    </row>
    <row r="159" spans="1:22" x14ac:dyDescent="0.25">
      <c r="A159" s="3">
        <v>925</v>
      </c>
      <c r="B159" s="3" t="s">
        <v>299</v>
      </c>
      <c r="C159" s="5">
        <f t="shared" si="27"/>
        <v>1197545.0615263765</v>
      </c>
      <c r="D159" s="35">
        <v>0</v>
      </c>
      <c r="E159" s="5">
        <f t="shared" si="28"/>
        <v>1197545.0615263765</v>
      </c>
      <c r="G159" s="3">
        <v>925</v>
      </c>
      <c r="H159" s="3" t="s">
        <v>299</v>
      </c>
      <c r="I159" s="5">
        <f t="shared" si="29"/>
        <v>2604612.645044873</v>
      </c>
      <c r="J159" s="35">
        <v>0</v>
      </c>
      <c r="K159" s="5">
        <f t="shared" si="30"/>
        <v>2604612.645044873</v>
      </c>
      <c r="O159" s="3" t="s">
        <v>742</v>
      </c>
      <c r="P159" s="3">
        <v>925</v>
      </c>
      <c r="Q159" s="35">
        <v>1204112.1499999999</v>
      </c>
      <c r="R159" s="5">
        <f>'Accounting for Trans COSS'!$E$51*'Trial Balance Summary'!Q159/SUM('Trial Balance Summary'!$Q$154:$Q$167,'Trial Balance Summary'!$T$154:$T$167)</f>
        <v>6567.0884736234275</v>
      </c>
      <c r="S159" s="37">
        <f t="shared" si="31"/>
        <v>1197545.0615263765</v>
      </c>
      <c r="T159" s="35">
        <v>2618895.7999999998</v>
      </c>
      <c r="U159" s="5">
        <f>'Accounting for Trans COSS'!$E$51*'Trial Balance Summary'!T159/SUM('Trial Balance Summary'!$Q$154:$Q$167,'Trial Balance Summary'!$T$154:$T$167)</f>
        <v>14283.154955126734</v>
      </c>
      <c r="V159" s="37">
        <f t="shared" si="32"/>
        <v>2604612.645044873</v>
      </c>
    </row>
    <row r="160" spans="1:22" x14ac:dyDescent="0.25">
      <c r="A160" s="3">
        <v>926</v>
      </c>
      <c r="B160" s="3" t="s">
        <v>300</v>
      </c>
      <c r="C160" s="5">
        <f t="shared" si="27"/>
        <v>-2936780.6347566419</v>
      </c>
      <c r="D160" s="35">
        <v>0</v>
      </c>
      <c r="E160" s="5">
        <f t="shared" si="28"/>
        <v>-2936780.6347566419</v>
      </c>
      <c r="G160" s="3">
        <v>926</v>
      </c>
      <c r="H160" s="3" t="s">
        <v>300</v>
      </c>
      <c r="I160" s="5">
        <f t="shared" si="29"/>
        <v>-2847112.366919823</v>
      </c>
      <c r="J160" s="35">
        <v>0</v>
      </c>
      <c r="K160" s="5">
        <f t="shared" si="30"/>
        <v>-2847112.366919823</v>
      </c>
      <c r="O160" s="3" t="s">
        <v>742</v>
      </c>
      <c r="P160" s="3">
        <v>926</v>
      </c>
      <c r="Q160" s="35">
        <v>-2952885.33</v>
      </c>
      <c r="R160" s="5">
        <f>'Accounting for Trans COSS'!$E$51*'Trial Balance Summary'!Q160/SUM('Trial Balance Summary'!$Q$154:$Q$167,'Trial Balance Summary'!$T$154:$T$167)</f>
        <v>-16104.695243358115</v>
      </c>
      <c r="S160" s="37">
        <f t="shared" si="31"/>
        <v>-2936780.6347566419</v>
      </c>
      <c r="T160" s="35">
        <v>-2862725.34</v>
      </c>
      <c r="U160" s="5">
        <f>'Accounting for Trans COSS'!$E$51*'Trial Balance Summary'!T160/SUM('Trial Balance Summary'!$Q$154:$Q$167,'Trial Balance Summary'!$T$154:$T$167)</f>
        <v>-15612.973080176716</v>
      </c>
      <c r="V160" s="37">
        <f t="shared" si="32"/>
        <v>-2847112.366919823</v>
      </c>
    </row>
    <row r="161" spans="1:31" x14ac:dyDescent="0.25">
      <c r="A161" s="3">
        <v>927</v>
      </c>
      <c r="B161" s="3" t="s">
        <v>301</v>
      </c>
      <c r="C161" s="5">
        <f t="shared" si="27"/>
        <v>0</v>
      </c>
      <c r="D161" s="35">
        <v>0</v>
      </c>
      <c r="E161" s="5">
        <f t="shared" si="28"/>
        <v>0</v>
      </c>
      <c r="G161" s="3">
        <v>927</v>
      </c>
      <c r="H161" s="3" t="s">
        <v>301</v>
      </c>
      <c r="I161" s="5">
        <f t="shared" si="29"/>
        <v>0</v>
      </c>
      <c r="J161" s="35">
        <v>0</v>
      </c>
      <c r="K161" s="5">
        <f t="shared" si="30"/>
        <v>0</v>
      </c>
      <c r="O161" s="3" t="s">
        <v>742</v>
      </c>
      <c r="P161" s="3">
        <v>927</v>
      </c>
      <c r="Q161" s="35">
        <v>0</v>
      </c>
      <c r="R161" s="5">
        <f>'Accounting for Trans COSS'!$E$51*'Trial Balance Summary'!Q161/SUM('Trial Balance Summary'!$Q$154:$Q$167,'Trial Balance Summary'!$T$154:$T$167)</f>
        <v>0</v>
      </c>
      <c r="S161" s="37">
        <f t="shared" si="31"/>
        <v>0</v>
      </c>
      <c r="T161" s="35">
        <v>0</v>
      </c>
      <c r="U161" s="5">
        <f>'Accounting for Trans COSS'!$E$51*'Trial Balance Summary'!T161/SUM('Trial Balance Summary'!$Q$154:$Q$167,'Trial Balance Summary'!$T$154:$T$167)</f>
        <v>0</v>
      </c>
      <c r="V161" s="37">
        <f t="shared" si="32"/>
        <v>0</v>
      </c>
    </row>
    <row r="162" spans="1:31" x14ac:dyDescent="0.25">
      <c r="A162" s="3">
        <v>928</v>
      </c>
      <c r="B162" s="3" t="s">
        <v>302</v>
      </c>
      <c r="C162" s="5">
        <f t="shared" si="27"/>
        <v>14080.764013708533</v>
      </c>
      <c r="D162" s="35">
        <v>0</v>
      </c>
      <c r="E162" s="5">
        <f t="shared" si="28"/>
        <v>14080.764013708533</v>
      </c>
      <c r="G162" s="3">
        <v>928</v>
      </c>
      <c r="H162" s="3" t="s">
        <v>302</v>
      </c>
      <c r="I162" s="5">
        <f t="shared" si="29"/>
        <v>2931173.8014662713</v>
      </c>
      <c r="J162" s="35">
        <v>0</v>
      </c>
      <c r="K162" s="5">
        <f t="shared" si="30"/>
        <v>2931173.8014662713</v>
      </c>
      <c r="O162" s="3" t="s">
        <v>742</v>
      </c>
      <c r="P162" s="3">
        <v>928</v>
      </c>
      <c r="Q162" s="35">
        <v>14157.980000000001</v>
      </c>
      <c r="R162" s="5">
        <f>'Accounting for Trans COSS'!$E$51*'Trial Balance Summary'!Q162/SUM('Trial Balance Summary'!$Q$154:$Q$167,'Trial Balance Summary'!$T$154:$T$167)</f>
        <v>77.215986291468809</v>
      </c>
      <c r="S162" s="37">
        <f t="shared" si="31"/>
        <v>14080.764013708533</v>
      </c>
      <c r="T162" s="35">
        <v>2947247.75</v>
      </c>
      <c r="U162" s="5">
        <f>'Accounting for Trans COSS'!$E$51*'Trial Balance Summary'!T162/SUM('Trial Balance Summary'!$Q$154:$Q$167,'Trial Balance Summary'!$T$154:$T$167)</f>
        <v>16073.948533728842</v>
      </c>
      <c r="V162" s="37">
        <f t="shared" si="32"/>
        <v>2931173.8014662713</v>
      </c>
    </row>
    <row r="163" spans="1:31" x14ac:dyDescent="0.25">
      <c r="A163" s="3">
        <v>929</v>
      </c>
      <c r="B163" s="3" t="s">
        <v>303</v>
      </c>
      <c r="C163" s="5">
        <f t="shared" si="27"/>
        <v>-3374549.421622491</v>
      </c>
      <c r="D163" s="35">
        <v>0</v>
      </c>
      <c r="E163" s="5">
        <f t="shared" si="28"/>
        <v>-3374549.421622491</v>
      </c>
      <c r="G163" s="3">
        <v>929</v>
      </c>
      <c r="H163" s="3" t="s">
        <v>303</v>
      </c>
      <c r="I163" s="5">
        <f t="shared" si="29"/>
        <v>-2960859.7001614482</v>
      </c>
      <c r="J163" s="35">
        <v>0</v>
      </c>
      <c r="K163" s="5">
        <f t="shared" si="30"/>
        <v>-2960859.7001614482</v>
      </c>
      <c r="O163" s="3" t="s">
        <v>742</v>
      </c>
      <c r="P163" s="3">
        <v>929</v>
      </c>
      <c r="Q163" s="35">
        <v>-3393054.75</v>
      </c>
      <c r="R163" s="5">
        <f>'Accounting for Trans COSS'!$E$51*'Trial Balance Summary'!Q163/SUM('Trial Balance Summary'!$Q$154:$Q$167,'Trial Balance Summary'!$T$154:$T$167)</f>
        <v>-18505.328377508875</v>
      </c>
      <c r="S163" s="37">
        <f t="shared" si="31"/>
        <v>-3374549.421622491</v>
      </c>
      <c r="T163" s="35">
        <v>-2977096.44</v>
      </c>
      <c r="U163" s="5">
        <f>'Accounting for Trans COSS'!$E$51*'Trial Balance Summary'!T163/SUM('Trial Balance Summary'!$Q$154:$Q$167,'Trial Balance Summary'!$T$154:$T$167)</f>
        <v>-16236.739838551866</v>
      </c>
      <c r="V163" s="37">
        <f t="shared" si="32"/>
        <v>-2960859.7001614482</v>
      </c>
    </row>
    <row r="164" spans="1:31" x14ac:dyDescent="0.25">
      <c r="A164" s="3">
        <v>930</v>
      </c>
      <c r="B164" s="3" t="s">
        <v>304</v>
      </c>
      <c r="C164" s="5">
        <f t="shared" si="27"/>
        <v>2636538.2118650703</v>
      </c>
      <c r="D164" s="35">
        <v>0</v>
      </c>
      <c r="E164" s="5">
        <f t="shared" si="28"/>
        <v>2636538.2118650703</v>
      </c>
      <c r="G164" s="3">
        <v>930</v>
      </c>
      <c r="H164" s="3" t="s">
        <v>304</v>
      </c>
      <c r="I164" s="5">
        <f t="shared" si="29"/>
        <v>2077235.3924001362</v>
      </c>
      <c r="J164" s="35">
        <v>0</v>
      </c>
      <c r="K164" s="5">
        <f t="shared" si="30"/>
        <v>2077235.3924001362</v>
      </c>
      <c r="O164" s="3" t="s">
        <v>742</v>
      </c>
      <c r="P164" s="3">
        <v>930</v>
      </c>
      <c r="Q164" s="35">
        <v>2650996.44</v>
      </c>
      <c r="R164" s="5">
        <f>'Accounting for Trans COSS'!$E$51*'Trial Balance Summary'!Q164/SUM('Trial Balance Summary'!$Q$154:$Q$167,'Trial Balance Summary'!$T$154:$T$167)</f>
        <v>14458.228134929741</v>
      </c>
      <c r="S164" s="37">
        <f t="shared" si="31"/>
        <v>2636538.2118650703</v>
      </c>
      <c r="T164" s="35">
        <v>2088626.52</v>
      </c>
      <c r="U164" s="5">
        <f>'Accounting for Trans COSS'!$E$51*'Trial Balance Summary'!T164/SUM('Trial Balance Summary'!$Q$154:$Q$167,'Trial Balance Summary'!$T$154:$T$167)</f>
        <v>11391.127599863694</v>
      </c>
      <c r="V164" s="37">
        <f t="shared" si="32"/>
        <v>2077235.3924001362</v>
      </c>
    </row>
    <row r="165" spans="1:31" x14ac:dyDescent="0.25">
      <c r="A165" s="3">
        <v>931</v>
      </c>
      <c r="B165" s="3" t="s">
        <v>218</v>
      </c>
      <c r="C165" s="5">
        <f t="shared" si="27"/>
        <v>0</v>
      </c>
      <c r="D165" s="35">
        <v>0</v>
      </c>
      <c r="E165" s="5">
        <f t="shared" si="28"/>
        <v>0</v>
      </c>
      <c r="G165" s="3">
        <v>931</v>
      </c>
      <c r="H165" s="3" t="s">
        <v>218</v>
      </c>
      <c r="I165" s="5">
        <f t="shared" si="29"/>
        <v>197887.53584042809</v>
      </c>
      <c r="J165" s="35">
        <v>0</v>
      </c>
      <c r="K165" s="5">
        <f t="shared" si="30"/>
        <v>197887.53584042809</v>
      </c>
      <c r="O165" s="3" t="s">
        <v>742</v>
      </c>
      <c r="P165" s="3">
        <v>931</v>
      </c>
      <c r="Q165" s="35">
        <v>0</v>
      </c>
      <c r="R165" s="5">
        <f>'Accounting for Trans COSS'!$E$51*'Trial Balance Summary'!Q165/SUM('Trial Balance Summary'!$Q$154:$Q$167,'Trial Balance Summary'!$T$154:$T$167)</f>
        <v>0</v>
      </c>
      <c r="S165" s="37">
        <f t="shared" si="31"/>
        <v>0</v>
      </c>
      <c r="T165" s="35">
        <v>198972.71000000002</v>
      </c>
      <c r="U165" s="5">
        <f>'Accounting for Trans COSS'!$E$51*'Trial Balance Summary'!T165/SUM('Trial Balance Summary'!$Q$154:$Q$167,'Trial Balance Summary'!$T$154:$T$167)</f>
        <v>1085.1741595719445</v>
      </c>
      <c r="V165" s="37">
        <f t="shared" si="32"/>
        <v>197887.53584042809</v>
      </c>
    </row>
    <row r="166" spans="1:31" x14ac:dyDescent="0.25">
      <c r="A166" s="3">
        <v>933</v>
      </c>
      <c r="B166" s="3" t="s">
        <v>305</v>
      </c>
      <c r="C166" s="5">
        <f t="shared" si="27"/>
        <v>0</v>
      </c>
      <c r="D166" s="35">
        <v>0</v>
      </c>
      <c r="E166" s="5">
        <f t="shared" si="28"/>
        <v>0</v>
      </c>
      <c r="G166" s="3">
        <v>933</v>
      </c>
      <c r="H166" s="3" t="s">
        <v>305</v>
      </c>
      <c r="I166" s="5">
        <f t="shared" si="29"/>
        <v>0</v>
      </c>
      <c r="J166" s="35">
        <v>0</v>
      </c>
      <c r="K166" s="5">
        <f t="shared" si="30"/>
        <v>0</v>
      </c>
      <c r="O166" s="3" t="s">
        <v>742</v>
      </c>
      <c r="P166" s="3">
        <v>933</v>
      </c>
      <c r="Q166" s="35">
        <v>0</v>
      </c>
      <c r="R166" s="5">
        <f>'Accounting for Trans COSS'!$E$51*'Trial Balance Summary'!Q166/SUM('Trial Balance Summary'!$Q$154:$Q$167,'Trial Balance Summary'!$T$154:$T$167)</f>
        <v>0</v>
      </c>
      <c r="S166" s="37">
        <f t="shared" si="31"/>
        <v>0</v>
      </c>
      <c r="T166" s="35">
        <v>0</v>
      </c>
      <c r="U166" s="5">
        <f>'Accounting for Trans COSS'!$E$51*'Trial Balance Summary'!T166/SUM('Trial Balance Summary'!$Q$154:$Q$167,'Trial Balance Summary'!$T$154:$T$167)</f>
        <v>0</v>
      </c>
      <c r="V166" s="37">
        <f t="shared" si="32"/>
        <v>0</v>
      </c>
    </row>
    <row r="167" spans="1:31" x14ac:dyDescent="0.25">
      <c r="A167" s="3">
        <v>935</v>
      </c>
      <c r="B167" s="3" t="s">
        <v>306</v>
      </c>
      <c r="C167" s="5">
        <f t="shared" si="27"/>
        <v>7177971.7234161068</v>
      </c>
      <c r="D167" s="35">
        <v>0</v>
      </c>
      <c r="E167" s="5">
        <f t="shared" si="28"/>
        <v>7177971.7234161068</v>
      </c>
      <c r="G167" s="3">
        <v>935</v>
      </c>
      <c r="H167" s="3" t="s">
        <v>306</v>
      </c>
      <c r="I167" s="5">
        <f t="shared" si="29"/>
        <v>4279270.6582064508</v>
      </c>
      <c r="J167" s="35">
        <v>0</v>
      </c>
      <c r="K167" s="5">
        <f t="shared" si="30"/>
        <v>4279270.6582064508</v>
      </c>
      <c r="O167" s="3" t="s">
        <v>742</v>
      </c>
      <c r="P167" s="3">
        <v>935</v>
      </c>
      <c r="Q167" s="35">
        <v>7217334.2300000004</v>
      </c>
      <c r="R167" s="5">
        <f>'Accounting for Trans COSS'!$E$51*'Trial Balance Summary'!Q167/SUM('Trial Balance Summary'!$Q$154:$Q$167,'Trial Balance Summary'!$T$154:$T$167)</f>
        <v>39362.506583893221</v>
      </c>
      <c r="S167" s="37">
        <f t="shared" si="31"/>
        <v>7177971.7234161068</v>
      </c>
      <c r="T167" s="35">
        <v>4302737.29</v>
      </c>
      <c r="U167" s="5">
        <f>'Accounting for Trans COSS'!$E$51*'Trial Balance Summary'!T167/SUM('Trial Balance Summary'!$Q$154:$Q$167,'Trial Balance Summary'!$T$154:$T$167)</f>
        <v>23466.631793549055</v>
      </c>
      <c r="V167" s="37">
        <f t="shared" si="32"/>
        <v>4279270.6582064508</v>
      </c>
    </row>
    <row r="169" spans="1:31" x14ac:dyDescent="0.25">
      <c r="A169" s="186" t="s">
        <v>309</v>
      </c>
      <c r="B169" s="187"/>
      <c r="C169" s="184"/>
      <c r="D169" s="184"/>
      <c r="E169" s="185"/>
      <c r="G169" s="186" t="s">
        <v>310</v>
      </c>
      <c r="H169" s="187"/>
      <c r="I169" s="184"/>
      <c r="J169" s="184"/>
      <c r="K169" s="185"/>
      <c r="P169" s="156" t="s">
        <v>732</v>
      </c>
      <c r="Q169" s="40"/>
      <c r="R169" s="40"/>
      <c r="S169" s="40"/>
      <c r="T169" s="40"/>
      <c r="U169" s="40"/>
      <c r="V169" s="40"/>
      <c r="X169" s="37"/>
    </row>
    <row r="170" spans="1:31" ht="30" x14ac:dyDescent="0.25">
      <c r="A170" s="4" t="s">
        <v>3</v>
      </c>
      <c r="B170" s="4" t="s">
        <v>157</v>
      </c>
      <c r="C170" s="4" t="s">
        <v>738</v>
      </c>
      <c r="D170" s="4" t="s">
        <v>667</v>
      </c>
      <c r="E170" s="4" t="s">
        <v>68</v>
      </c>
      <c r="G170" s="4" t="s">
        <v>176</v>
      </c>
      <c r="H170" s="4" t="s">
        <v>157</v>
      </c>
      <c r="I170" s="4" t="s">
        <v>738</v>
      </c>
      <c r="J170" s="4" t="s">
        <v>667</v>
      </c>
      <c r="K170" s="4" t="s">
        <v>68</v>
      </c>
      <c r="P170" s="155" t="s">
        <v>3</v>
      </c>
      <c r="Q170" s="155" t="s">
        <v>733</v>
      </c>
      <c r="R170" s="155" t="s">
        <v>734</v>
      </c>
      <c r="S170" s="155" t="s">
        <v>735</v>
      </c>
      <c r="T170" s="155" t="s">
        <v>736</v>
      </c>
      <c r="U170" s="155" t="s">
        <v>734</v>
      </c>
      <c r="V170" s="155" t="s">
        <v>737</v>
      </c>
      <c r="AA170" s="3" t="s">
        <v>175</v>
      </c>
      <c r="AD170" s="23" t="s">
        <v>177</v>
      </c>
    </row>
    <row r="171" spans="1:31" x14ac:dyDescent="0.25">
      <c r="A171" s="8"/>
      <c r="B171" s="3" t="s">
        <v>171</v>
      </c>
      <c r="C171" s="37">
        <f>S171</f>
        <v>5067788.6224965844</v>
      </c>
      <c r="D171" s="35">
        <v>0</v>
      </c>
      <c r="E171" s="5">
        <f>C171+D171</f>
        <v>5067788.6224965844</v>
      </c>
      <c r="H171" s="3" t="s">
        <v>171</v>
      </c>
      <c r="I171" s="37">
        <f>V171</f>
        <v>3754585.8574100798</v>
      </c>
      <c r="J171" s="35">
        <v>0</v>
      </c>
      <c r="K171" s="5">
        <f>I171+J171</f>
        <v>3754585.8574100798</v>
      </c>
      <c r="P171" s="3" t="s">
        <v>171</v>
      </c>
      <c r="Q171" s="35">
        <f>($X$176-$T$176)*Z171/$Z$176</f>
        <v>5099840.9520464912</v>
      </c>
      <c r="R171" s="5">
        <f>'Accounting for Trans COSS'!$E$58*'Trial Balance Summary'!Q171/('Trial Balance Summary'!$Q$171+'Trial Balance Summary'!$T$171)</f>
        <v>32052.329549906826</v>
      </c>
      <c r="S171" s="37">
        <f>Q171-R171</f>
        <v>5067788.6224965844</v>
      </c>
      <c r="T171" s="39">
        <f>($T$176-$T$172)*AE171</f>
        <v>3778332.5509266378</v>
      </c>
      <c r="U171" s="5">
        <f>'Accounting for Trans COSS'!$E$58*'Trial Balance Summary'!T171/('Trial Balance Summary'!$Q$171+'Trial Balance Summary'!$T$171)</f>
        <v>23746.693516558258</v>
      </c>
      <c r="V171" s="5">
        <f>T171-U171</f>
        <v>3754585.8574100798</v>
      </c>
      <c r="Z171" s="37">
        <f>AA171-T171</f>
        <v>5070996.8490733625</v>
      </c>
      <c r="AA171" s="35">
        <v>8849329.4000000004</v>
      </c>
      <c r="AB171" s="35"/>
      <c r="AD171" s="5">
        <f>AD70</f>
        <v>148515195.67690748</v>
      </c>
      <c r="AE171" s="38">
        <f>AD171/$AD$176</f>
        <v>0.33218306834474653</v>
      </c>
    </row>
    <row r="172" spans="1:31" x14ac:dyDescent="0.25">
      <c r="A172" s="8"/>
      <c r="B172" s="3" t="s">
        <v>158</v>
      </c>
      <c r="C172" s="37">
        <f t="shared" ref="C172:C175" si="33">S172</f>
        <v>0</v>
      </c>
      <c r="D172" s="35">
        <v>0</v>
      </c>
      <c r="E172" s="5">
        <f t="shared" ref="E172:E176" si="34">C172+D172</f>
        <v>0</v>
      </c>
      <c r="H172" s="3" t="s">
        <v>158</v>
      </c>
      <c r="I172" s="37">
        <f t="shared" ref="I172:I175" si="35">V172</f>
        <v>21827116.149999995</v>
      </c>
      <c r="J172" s="35">
        <v>0</v>
      </c>
      <c r="K172" s="5">
        <f t="shared" ref="K172:K176" si="36">I172+J172</f>
        <v>21827116.149999995</v>
      </c>
      <c r="P172" s="3" t="s">
        <v>158</v>
      </c>
      <c r="Q172" s="35">
        <f t="shared" ref="Q172:Q175" si="37">($X$176-$T$176)*Z172/$Z$176</f>
        <v>0</v>
      </c>
      <c r="R172" s="5">
        <v>0</v>
      </c>
      <c r="S172" s="37">
        <f t="shared" ref="S172:S176" si="38">Q172-R172</f>
        <v>0</v>
      </c>
      <c r="T172" s="35">
        <f>AA172</f>
        <v>21827116.149999995</v>
      </c>
      <c r="U172" s="5">
        <v>0</v>
      </c>
      <c r="V172" s="5">
        <f t="shared" ref="V172:V176" si="39">T172-U172</f>
        <v>21827116.149999995</v>
      </c>
      <c r="Z172" s="37">
        <f t="shared" ref="Z172:Z175" si="40">AA172-T172</f>
        <v>0</v>
      </c>
      <c r="AA172" s="35">
        <v>21827116.149999995</v>
      </c>
      <c r="AB172" s="35">
        <v>1482.79</v>
      </c>
      <c r="AD172" s="5"/>
      <c r="AE172" s="38">
        <f>AD172/$AD$176</f>
        <v>0</v>
      </c>
    </row>
    <row r="173" spans="1:31" x14ac:dyDescent="0.25">
      <c r="A173" s="8"/>
      <c r="B173" s="3" t="s">
        <v>159</v>
      </c>
      <c r="C173" s="37">
        <f t="shared" si="33"/>
        <v>4423358.7754448187</v>
      </c>
      <c r="D173" s="35">
        <v>0</v>
      </c>
      <c r="E173" s="5">
        <f t="shared" si="34"/>
        <v>4423358.7754448187</v>
      </c>
      <c r="H173" s="3" t="s">
        <v>159</v>
      </c>
      <c r="I173" s="37">
        <f t="shared" si="35"/>
        <v>1219605.9672379587</v>
      </c>
      <c r="J173" s="35">
        <v>0</v>
      </c>
      <c r="K173" s="5">
        <f t="shared" si="36"/>
        <v>1219605.9672379587</v>
      </c>
      <c r="P173" s="3" t="s">
        <v>159</v>
      </c>
      <c r="Q173" s="35">
        <f t="shared" si="37"/>
        <v>4619236.2625191733</v>
      </c>
      <c r="R173" s="5">
        <f>'Accounting for Trans COSS'!$E$56*'Trial Balance Summary'!Q173/('Trial Balance Summary'!$Q$173+'Trial Balance Summary'!$T$173)</f>
        <v>195877.48707435469</v>
      </c>
      <c r="S173" s="37">
        <f t="shared" si="38"/>
        <v>4423358.7754448187</v>
      </c>
      <c r="T173" s="39">
        <f>($T$176-$T$172)*AE173</f>
        <v>1273613.1966333259</v>
      </c>
      <c r="U173" s="5">
        <f>'Accounting for Trans COSS'!$E$56*'Trial Balance Summary'!T173/('Trial Balance Summary'!$Q$173+'Trial Balance Summary'!$T$173)</f>
        <v>54007.229395367242</v>
      </c>
      <c r="V173" s="5">
        <f t="shared" si="39"/>
        <v>1219605.9672379587</v>
      </c>
      <c r="Z173" s="37">
        <f t="shared" si="40"/>
        <v>4593110.4033666737</v>
      </c>
      <c r="AA173" s="35">
        <v>5866723.5999999996</v>
      </c>
      <c r="AB173" s="35"/>
      <c r="AD173" s="5">
        <f>AD72</f>
        <v>50062007.662163213</v>
      </c>
      <c r="AE173" s="38">
        <f>AD173/$AD$176</f>
        <v>0.1119733993341217</v>
      </c>
    </row>
    <row r="174" spans="1:31" x14ac:dyDescent="0.25">
      <c r="A174" s="8"/>
      <c r="B174" s="3" t="s">
        <v>160</v>
      </c>
      <c r="C174" s="37">
        <f t="shared" si="33"/>
        <v>20056026.456051167</v>
      </c>
      <c r="D174" s="35">
        <v>0</v>
      </c>
      <c r="E174" s="5">
        <f t="shared" si="34"/>
        <v>20056026.456051167</v>
      </c>
      <c r="H174" s="3" t="s">
        <v>160</v>
      </c>
      <c r="I174" s="37">
        <f t="shared" si="35"/>
        <v>0</v>
      </c>
      <c r="J174" s="35">
        <v>0</v>
      </c>
      <c r="K174" s="5">
        <f t="shared" si="36"/>
        <v>0</v>
      </c>
      <c r="P174" s="3" t="s">
        <v>160</v>
      </c>
      <c r="Q174" s="35">
        <f t="shared" si="37"/>
        <v>20056026.456051167</v>
      </c>
      <c r="R174" s="5">
        <f>'Accounting for Trans COSS'!$E$59*'Trial Balance Summary'!Q174/('Trial Balance Summary'!$Q$174+'Trial Balance Summary'!$T$174)</f>
        <v>0</v>
      </c>
      <c r="S174" s="37">
        <f t="shared" si="38"/>
        <v>20056026.456051167</v>
      </c>
      <c r="T174" s="39">
        <f>($T$176-$T$172)*AE174</f>
        <v>0</v>
      </c>
      <c r="U174" s="5">
        <f>'Accounting for Trans COSS'!$E$59*'Trial Balance Summary'!T174/('Trial Balance Summary'!$Q$174+'Trial Balance Summary'!$T$174)</f>
        <v>0</v>
      </c>
      <c r="V174" s="5">
        <f t="shared" si="39"/>
        <v>0</v>
      </c>
      <c r="Z174" s="37">
        <f t="shared" si="40"/>
        <v>19942591.919999998</v>
      </c>
      <c r="AA174" s="35">
        <v>19942591.919999998</v>
      </c>
      <c r="AB174" s="35"/>
      <c r="AD174" s="5">
        <f>AD73</f>
        <v>0</v>
      </c>
      <c r="AE174" s="38">
        <f>AD174/$AD$176</f>
        <v>0</v>
      </c>
    </row>
    <row r="175" spans="1:31" x14ac:dyDescent="0.25">
      <c r="B175" s="40" t="s">
        <v>161</v>
      </c>
      <c r="C175" s="157">
        <f t="shared" si="33"/>
        <v>10193212.156954857</v>
      </c>
      <c r="D175" s="41">
        <v>0</v>
      </c>
      <c r="E175" s="42">
        <f t="shared" si="34"/>
        <v>10193212.156954857</v>
      </c>
      <c r="H175" s="40" t="s">
        <v>161</v>
      </c>
      <c r="I175" s="157">
        <f t="shared" si="35"/>
        <v>6282576.6234595729</v>
      </c>
      <c r="J175" s="41">
        <v>0</v>
      </c>
      <c r="K175" s="42">
        <f t="shared" si="36"/>
        <v>6282576.6234595729</v>
      </c>
      <c r="P175" s="40" t="s">
        <v>161</v>
      </c>
      <c r="Q175" s="41">
        <f t="shared" si="37"/>
        <v>10257665.049383186</v>
      </c>
      <c r="R175" s="42">
        <f>'Accounting for Trans COSS'!$E$57*'Trial Balance Summary'!Q175/('Trial Balance Summary'!$Q$175+'Trial Balance Summary'!$T$175)</f>
        <v>64452.892428329513</v>
      </c>
      <c r="S175" s="157">
        <f t="shared" si="38"/>
        <v>10193212.156954857</v>
      </c>
      <c r="T175" s="43">
        <f>($T$176-$T$172)*AE175</f>
        <v>6322302.1024400424</v>
      </c>
      <c r="U175" s="42">
        <f>'Accounting for Trans COSS'!$E$57*'Trial Balance Summary'!T175/('Trial Balance Summary'!$Q$175+'Trial Balance Summary'!$T$175)</f>
        <v>39725.478980469619</v>
      </c>
      <c r="V175" s="42">
        <f t="shared" si="39"/>
        <v>6282576.6234595729</v>
      </c>
      <c r="X175" s="3" t="s">
        <v>787</v>
      </c>
      <c r="Z175" s="37">
        <f t="shared" si="40"/>
        <v>10199648.897559952</v>
      </c>
      <c r="AA175" s="35">
        <v>16521950.999999994</v>
      </c>
      <c r="AB175" s="35"/>
      <c r="AD175" s="5">
        <f>AD74</f>
        <v>248511194.08272481</v>
      </c>
      <c r="AE175" s="38">
        <f>AD175/$AD$176</f>
        <v>0.55584353232113182</v>
      </c>
    </row>
    <row r="176" spans="1:31" x14ac:dyDescent="0.25">
      <c r="B176" s="3" t="s">
        <v>8</v>
      </c>
      <c r="C176" s="37">
        <f>SUM(C171:C175)</f>
        <v>39740386.010947429</v>
      </c>
      <c r="D176" s="37">
        <f>SUM(D171:D175)</f>
        <v>0</v>
      </c>
      <c r="E176" s="37">
        <f t="shared" si="34"/>
        <v>39740386.010947429</v>
      </c>
      <c r="H176" s="3" t="s">
        <v>8</v>
      </c>
      <c r="I176" s="37">
        <f>SUM(I171:I175)</f>
        <v>33083884.59810761</v>
      </c>
      <c r="J176" s="37">
        <f>SUM(J171:J175)</f>
        <v>0</v>
      </c>
      <c r="K176" s="37">
        <f t="shared" si="36"/>
        <v>33083884.59810761</v>
      </c>
      <c r="P176" s="3" t="s">
        <v>8</v>
      </c>
      <c r="Q176" s="37">
        <f>SUM(Q171:Q175)</f>
        <v>40032768.720000014</v>
      </c>
      <c r="R176" s="5">
        <f>SUM(R171:R175)</f>
        <v>292382.70905259106</v>
      </c>
      <c r="S176" s="37">
        <f t="shared" si="38"/>
        <v>39740386.010947421</v>
      </c>
      <c r="T176" s="35">
        <v>33201364</v>
      </c>
      <c r="U176" s="5">
        <f>SUM(U171:U175)</f>
        <v>117479.40189239512</v>
      </c>
      <c r="V176" s="5">
        <f t="shared" si="39"/>
        <v>33083884.598107606</v>
      </c>
      <c r="X176" s="182">
        <v>73234132.720000014</v>
      </c>
      <c r="Z176" s="37">
        <f>SUM(Z171:Z175)</f>
        <v>39806348.069999985</v>
      </c>
      <c r="AD176" s="37">
        <f>SUM(AD171:AD175)</f>
        <v>447088397.42179549</v>
      </c>
    </row>
    <row r="178" spans="1:22" x14ac:dyDescent="0.25">
      <c r="A178" s="186" t="s">
        <v>322</v>
      </c>
      <c r="B178" s="187"/>
      <c r="C178" s="184"/>
      <c r="D178" s="184"/>
      <c r="E178" s="185"/>
      <c r="G178" s="186" t="s">
        <v>323</v>
      </c>
      <c r="H178" s="187"/>
      <c r="I178" s="184"/>
      <c r="J178" s="184"/>
      <c r="K178" s="185"/>
      <c r="P178" s="156" t="s">
        <v>732</v>
      </c>
      <c r="Q178" s="40"/>
      <c r="R178" s="40"/>
      <c r="S178" s="40"/>
      <c r="T178" s="40"/>
      <c r="U178" s="40"/>
      <c r="V178" s="40"/>
    </row>
    <row r="179" spans="1:22" ht="30" x14ac:dyDescent="0.25">
      <c r="A179" s="4" t="s">
        <v>3</v>
      </c>
      <c r="B179" s="4" t="s">
        <v>157</v>
      </c>
      <c r="C179" s="4" t="s">
        <v>8</v>
      </c>
      <c r="D179" s="4" t="s">
        <v>67</v>
      </c>
      <c r="E179" s="4" t="s">
        <v>68</v>
      </c>
      <c r="G179" s="4" t="s">
        <v>176</v>
      </c>
      <c r="H179" s="4" t="s">
        <v>157</v>
      </c>
      <c r="I179" s="4" t="s">
        <v>8</v>
      </c>
      <c r="J179" s="4" t="s">
        <v>67</v>
      </c>
      <c r="K179" s="4" t="s">
        <v>68</v>
      </c>
      <c r="P179" s="155" t="s">
        <v>3</v>
      </c>
      <c r="Q179" s="155" t="s">
        <v>733</v>
      </c>
      <c r="R179" s="155" t="s">
        <v>734</v>
      </c>
      <c r="S179" s="155" t="s">
        <v>735</v>
      </c>
      <c r="T179" s="155" t="s">
        <v>736</v>
      </c>
      <c r="U179" s="155" t="s">
        <v>734</v>
      </c>
      <c r="V179" s="155" t="s">
        <v>737</v>
      </c>
    </row>
    <row r="180" spans="1:22" x14ac:dyDescent="0.25">
      <c r="A180" s="8"/>
      <c r="B180" s="3" t="s">
        <v>318</v>
      </c>
      <c r="C180" s="5">
        <f>S180</f>
        <v>4193244.8550798665</v>
      </c>
      <c r="D180" s="35">
        <v>0</v>
      </c>
      <c r="E180" s="5">
        <f t="shared" ref="E180:E183" si="41">C180-D180</f>
        <v>4193244.8550798665</v>
      </c>
      <c r="H180" s="3" t="s">
        <v>318</v>
      </c>
      <c r="I180" s="5">
        <f>V180</f>
        <v>1957132.8889398989</v>
      </c>
      <c r="J180" s="35">
        <v>0</v>
      </c>
      <c r="K180" s="5">
        <f t="shared" ref="K180:K183" si="42">I180-J180</f>
        <v>1957132.8889398989</v>
      </c>
      <c r="P180" s="3" t="s">
        <v>318</v>
      </c>
      <c r="Q180" s="35">
        <v>4212530.3099999996</v>
      </c>
      <c r="R180" s="5">
        <f>'Accounting for Trans COSS'!$E$66*'Trial Balance Summary'!Q180/SUM('Trial Balance Summary'!$Q$180:$Q$182,'Trial Balance Summary'!$T$180:$T$182)</f>
        <v>19285.454920133114</v>
      </c>
      <c r="S180" s="37">
        <f>Q180-R180</f>
        <v>4193244.8550798665</v>
      </c>
      <c r="T180" s="35">
        <v>1966134.08</v>
      </c>
      <c r="U180" s="5">
        <f>'Accounting for Trans COSS'!$E$66*'Trial Balance Summary'!T180/SUM('Trial Balance Summary'!$Q$180:$Q$182,'Trial Balance Summary'!$T$180:$T$182)</f>
        <v>9001.191060101215</v>
      </c>
      <c r="V180" s="37">
        <f>T180-U180</f>
        <v>1957132.8889398989</v>
      </c>
    </row>
    <row r="181" spans="1:22" x14ac:dyDescent="0.25">
      <c r="A181" s="8"/>
      <c r="B181" s="3" t="s">
        <v>319</v>
      </c>
      <c r="C181" s="5">
        <f t="shared" ref="C181:C183" si="43">S181</f>
        <v>2437186.2011200665</v>
      </c>
      <c r="D181" s="35">
        <v>0</v>
      </c>
      <c r="E181" s="5">
        <f t="shared" si="41"/>
        <v>2437186.2011200665</v>
      </c>
      <c r="H181" s="3" t="s">
        <v>319</v>
      </c>
      <c r="I181" s="5">
        <f t="shared" ref="I181:I183" si="44">V181</f>
        <v>0</v>
      </c>
      <c r="J181" s="35">
        <v>0</v>
      </c>
      <c r="K181" s="5">
        <f t="shared" si="42"/>
        <v>0</v>
      </c>
      <c r="P181" s="3" t="s">
        <v>319</v>
      </c>
      <c r="Q181" s="35">
        <v>2448395.2400000002</v>
      </c>
      <c r="R181" s="5">
        <f>'Accounting for Trans COSS'!$E$66*'Trial Balance Summary'!Q181/SUM('Trial Balance Summary'!$Q$180:$Q$182,'Trial Balance Summary'!$T$180:$T$182)</f>
        <v>11209.038879933545</v>
      </c>
      <c r="S181" s="37">
        <f t="shared" ref="S181:S183" si="45">Q181-R181</f>
        <v>2437186.2011200665</v>
      </c>
      <c r="T181" s="35">
        <f>AE181</f>
        <v>0</v>
      </c>
      <c r="U181" s="5">
        <f>'Accounting for Trans COSS'!$E$66*'Trial Balance Summary'!T181/SUM('Trial Balance Summary'!$Q$180:$Q$182,'Trial Balance Summary'!$T$180:$T$182)</f>
        <v>0</v>
      </c>
      <c r="V181" s="37">
        <f t="shared" ref="V181:V183" si="46">T181-U181</f>
        <v>0</v>
      </c>
    </row>
    <row r="182" spans="1:22" x14ac:dyDescent="0.25">
      <c r="A182" s="8"/>
      <c r="B182" s="3" t="s">
        <v>324</v>
      </c>
      <c r="C182" s="5">
        <f t="shared" si="43"/>
        <v>218471.37254964598</v>
      </c>
      <c r="D182" s="35">
        <v>0</v>
      </c>
      <c r="E182" s="5">
        <f t="shared" si="41"/>
        <v>218471.37254964598</v>
      </c>
      <c r="H182" s="3" t="s">
        <v>324</v>
      </c>
      <c r="I182" s="5">
        <f t="shared" si="44"/>
        <v>0</v>
      </c>
      <c r="J182" s="35">
        <v>0</v>
      </c>
      <c r="K182" s="5">
        <f t="shared" si="42"/>
        <v>0</v>
      </c>
      <c r="P182" s="3" t="s">
        <v>324</v>
      </c>
      <c r="Q182" s="35">
        <v>219476.16</v>
      </c>
      <c r="R182" s="5">
        <f>'Accounting for Trans COSS'!$E$66*'Trial Balance Summary'!Q182/SUM('Trial Balance Summary'!$Q$180:$Q$182,'Trial Balance Summary'!$T$180:$T$182)</f>
        <v>1004.7874503540185</v>
      </c>
      <c r="S182" s="37">
        <f t="shared" si="45"/>
        <v>218471.37254964598</v>
      </c>
      <c r="T182" s="35">
        <f t="shared" ref="T182:T183" si="47">AD182-Z182</f>
        <v>0</v>
      </c>
      <c r="U182" s="5">
        <f>'Accounting for Trans COSS'!$E$66*'Trial Balance Summary'!T182/SUM('Trial Balance Summary'!$Q$180:$Q$182,'Trial Balance Summary'!$T$180:$T$182)</f>
        <v>0</v>
      </c>
      <c r="V182" s="37">
        <f t="shared" si="46"/>
        <v>0</v>
      </c>
    </row>
    <row r="183" spans="1:22" x14ac:dyDescent="0.25">
      <c r="A183" s="8"/>
      <c r="B183" s="3" t="s">
        <v>321</v>
      </c>
      <c r="C183" s="5">
        <f t="shared" si="43"/>
        <v>7954763.3399999999</v>
      </c>
      <c r="D183" s="35">
        <v>0</v>
      </c>
      <c r="E183" s="5">
        <f t="shared" si="41"/>
        <v>7954763.3399999999</v>
      </c>
      <c r="H183" s="3" t="s">
        <v>321</v>
      </c>
      <c r="I183" s="5">
        <f t="shared" si="44"/>
        <v>0</v>
      </c>
      <c r="J183" s="35">
        <v>0</v>
      </c>
      <c r="K183" s="5">
        <f t="shared" si="42"/>
        <v>0</v>
      </c>
      <c r="P183" s="3" t="s">
        <v>321</v>
      </c>
      <c r="Q183" s="35">
        <v>7954763.3399999999</v>
      </c>
      <c r="S183" s="37">
        <f t="shared" si="45"/>
        <v>7954763.3399999999</v>
      </c>
      <c r="T183" s="35">
        <f t="shared" si="47"/>
        <v>0</v>
      </c>
      <c r="V183" s="37">
        <f t="shared" si="46"/>
        <v>0</v>
      </c>
    </row>
    <row r="184" spans="1:22" x14ac:dyDescent="0.25">
      <c r="B184" s="3" t="s">
        <v>8</v>
      </c>
      <c r="C184" s="37">
        <f>SUM(C180:C183)</f>
        <v>14803665.768749578</v>
      </c>
      <c r="D184" s="37">
        <f>SUM(D180:D183)</f>
        <v>0</v>
      </c>
      <c r="E184" s="37">
        <f>SUM(E180:E183)</f>
        <v>14803665.768749578</v>
      </c>
      <c r="H184" s="3" t="s">
        <v>8</v>
      </c>
      <c r="I184" s="37">
        <f>SUM(I180:I183)</f>
        <v>1957132.8889398989</v>
      </c>
      <c r="J184" s="37">
        <f>SUM(J180:J183)</f>
        <v>0</v>
      </c>
      <c r="K184" s="37">
        <f>SUM(K180:K183)</f>
        <v>1957132.8889398989</v>
      </c>
      <c r="P184" s="3" t="s">
        <v>8</v>
      </c>
    </row>
    <row r="187" spans="1:22" x14ac:dyDescent="0.25">
      <c r="A187" s="183" t="s">
        <v>598</v>
      </c>
      <c r="B187" s="184"/>
      <c r="C187" s="184"/>
      <c r="D187" s="184"/>
      <c r="E187" s="185"/>
    </row>
    <row r="188" spans="1:22" ht="30" x14ac:dyDescent="0.25">
      <c r="A188" s="88" t="s">
        <v>85</v>
      </c>
      <c r="B188" s="4"/>
      <c r="C188" s="4" t="s">
        <v>8</v>
      </c>
      <c r="D188" s="4" t="s">
        <v>67</v>
      </c>
      <c r="E188" s="4" t="s">
        <v>68</v>
      </c>
    </row>
    <row r="189" spans="1:22" x14ac:dyDescent="0.25">
      <c r="A189" s="3" t="s">
        <v>597</v>
      </c>
      <c r="C189" s="35">
        <v>67185682.900000006</v>
      </c>
      <c r="D189" s="35">
        <v>0</v>
      </c>
      <c r="E189" s="5">
        <f t="shared" ref="E189" si="48">C189-D189</f>
        <v>67185682.900000006</v>
      </c>
    </row>
    <row r="190" spans="1:22" x14ac:dyDescent="0.25">
      <c r="A190" s="3" t="s">
        <v>599</v>
      </c>
      <c r="C190" s="35">
        <v>8260171.75</v>
      </c>
      <c r="D190" s="35">
        <v>0</v>
      </c>
      <c r="E190" s="5">
        <f t="shared" ref="E190" si="49">C190-D190</f>
        <v>8260171.75</v>
      </c>
      <c r="H190" s="3" t="s">
        <v>756</v>
      </c>
      <c r="I190" s="35">
        <v>167845217.78999999</v>
      </c>
    </row>
    <row r="191" spans="1:22" x14ac:dyDescent="0.25">
      <c r="A191" s="3" t="s">
        <v>600</v>
      </c>
      <c r="C191" s="35">
        <v>2822922.34</v>
      </c>
      <c r="D191" s="35">
        <v>0</v>
      </c>
      <c r="E191" s="5">
        <f t="shared" ref="E191" si="50">C191-D191</f>
        <v>2822922.34</v>
      </c>
      <c r="H191" s="3" t="s">
        <v>757</v>
      </c>
      <c r="I191" s="35">
        <v>135368381.69</v>
      </c>
    </row>
    <row r="192" spans="1:22" x14ac:dyDescent="0.25">
      <c r="A192" s="23" t="s">
        <v>759</v>
      </c>
      <c r="C192" s="35">
        <v>31610564.399999999</v>
      </c>
      <c r="D192" s="35">
        <v>0</v>
      </c>
      <c r="E192" s="5">
        <f t="shared" ref="E192" si="51">C192-D192</f>
        <v>31610564.399999999</v>
      </c>
      <c r="H192" s="3" t="s">
        <v>758</v>
      </c>
      <c r="I192" s="37">
        <f>I190-I191</f>
        <v>32476836.099999994</v>
      </c>
    </row>
    <row r="193" spans="1:8" x14ac:dyDescent="0.25">
      <c r="C193" s="37">
        <f>SUM(C189:C192)</f>
        <v>109879341.39000002</v>
      </c>
    </row>
    <row r="196" spans="1:8" x14ac:dyDescent="0.25">
      <c r="A196" s="183" t="s">
        <v>614</v>
      </c>
      <c r="B196" s="184"/>
      <c r="C196" s="184"/>
      <c r="D196" s="184"/>
      <c r="E196" s="185"/>
    </row>
    <row r="197" spans="1:8" ht="30" x14ac:dyDescent="0.25">
      <c r="A197" s="88" t="s">
        <v>85</v>
      </c>
      <c r="B197" s="4"/>
      <c r="C197" s="4" t="s">
        <v>8</v>
      </c>
      <c r="D197" s="4" t="s">
        <v>67</v>
      </c>
      <c r="E197" s="4" t="s">
        <v>68</v>
      </c>
    </row>
    <row r="198" spans="1:8" x14ac:dyDescent="0.25">
      <c r="A198" s="23" t="s">
        <v>615</v>
      </c>
      <c r="C198" s="35">
        <v>14003478.07</v>
      </c>
      <c r="D198" s="35">
        <v>0</v>
      </c>
      <c r="E198" s="5">
        <f t="shared" ref="E198:E202" si="52">C198-D198</f>
        <v>14003478.07</v>
      </c>
    </row>
    <row r="199" spans="1:8" x14ac:dyDescent="0.25">
      <c r="A199" s="23" t="s">
        <v>616</v>
      </c>
      <c r="C199" s="35">
        <v>6245476.2699999996</v>
      </c>
      <c r="D199" s="35">
        <v>0</v>
      </c>
      <c r="E199" s="5">
        <f t="shared" si="52"/>
        <v>6245476.2699999996</v>
      </c>
    </row>
    <row r="200" spans="1:8" x14ac:dyDescent="0.25">
      <c r="A200" s="23" t="s">
        <v>769</v>
      </c>
      <c r="C200" s="35">
        <v>-8856864.7599999998</v>
      </c>
      <c r="D200" s="35">
        <v>0</v>
      </c>
      <c r="E200" s="5">
        <f t="shared" si="52"/>
        <v>-8856864.7599999998</v>
      </c>
    </row>
    <row r="201" spans="1:8" x14ac:dyDescent="0.25">
      <c r="A201" s="23" t="s">
        <v>770</v>
      </c>
      <c r="C201" s="35">
        <v>10551974.060000001</v>
      </c>
      <c r="D201" s="35">
        <v>0</v>
      </c>
      <c r="E201" s="5">
        <f t="shared" si="52"/>
        <v>10551974.060000001</v>
      </c>
    </row>
    <row r="202" spans="1:8" x14ac:dyDescent="0.25">
      <c r="A202" s="23" t="s">
        <v>771</v>
      </c>
      <c r="C202" s="35">
        <v>3641316.22</v>
      </c>
      <c r="D202" s="35">
        <v>0</v>
      </c>
      <c r="E202" s="5">
        <f t="shared" si="52"/>
        <v>3641316.22</v>
      </c>
    </row>
    <row r="203" spans="1:8" x14ac:dyDescent="0.25">
      <c r="A203" s="23"/>
      <c r="C203" s="35"/>
      <c r="D203" s="35"/>
      <c r="E203" s="5"/>
    </row>
    <row r="204" spans="1:8" x14ac:dyDescent="0.25">
      <c r="C204" s="35"/>
      <c r="D204" s="35"/>
      <c r="E204" s="5"/>
    </row>
    <row r="205" spans="1:8" x14ac:dyDescent="0.25">
      <c r="A205" s="183" t="s">
        <v>743</v>
      </c>
      <c r="B205" s="184"/>
      <c r="C205" s="184"/>
      <c r="D205" s="184"/>
      <c r="E205" s="185"/>
    </row>
    <row r="206" spans="1:8" ht="30" x14ac:dyDescent="0.25">
      <c r="A206" s="88" t="s">
        <v>85</v>
      </c>
      <c r="B206" s="4"/>
      <c r="C206" s="4" t="s">
        <v>8</v>
      </c>
      <c r="D206" s="4" t="s">
        <v>67</v>
      </c>
      <c r="E206" s="4" t="s">
        <v>68</v>
      </c>
    </row>
    <row r="207" spans="1:8" x14ac:dyDescent="0.25">
      <c r="B207" s="3" t="s">
        <v>583</v>
      </c>
      <c r="C207" s="87">
        <v>17955611.710000001</v>
      </c>
      <c r="D207" s="5">
        <f>'Accounting for Trans COSS'!E31</f>
        <v>113218.25041101764</v>
      </c>
      <c r="E207" s="63">
        <f>C207-D207</f>
        <v>17842393.459588982</v>
      </c>
      <c r="H207" s="5"/>
    </row>
    <row r="208" spans="1:8" x14ac:dyDescent="0.25">
      <c r="B208" s="3" t="s">
        <v>584</v>
      </c>
      <c r="C208" s="164">
        <v>1584122.98</v>
      </c>
      <c r="D208" s="5">
        <f>'Accounting for Trans COSS'!E32</f>
        <v>484.25699985526001</v>
      </c>
      <c r="E208" s="63">
        <f>C208-D208</f>
        <v>1583638.7230001448</v>
      </c>
      <c r="H208" s="5"/>
    </row>
    <row r="212" spans="1:3" x14ac:dyDescent="0.25">
      <c r="A212" s="183" t="s">
        <v>761</v>
      </c>
      <c r="B212" s="184"/>
      <c r="C212" s="185"/>
    </row>
    <row r="214" spans="1:3" x14ac:dyDescent="0.25">
      <c r="A214" s="8" t="s">
        <v>0</v>
      </c>
      <c r="B214" s="8"/>
    </row>
    <row r="215" spans="1:3" x14ac:dyDescent="0.25">
      <c r="A215" s="9" t="s">
        <v>1</v>
      </c>
      <c r="B215" s="9" t="s">
        <v>2</v>
      </c>
      <c r="C215" s="9" t="s">
        <v>762</v>
      </c>
    </row>
    <row r="216" spans="1:3" x14ac:dyDescent="0.25">
      <c r="A216" s="68" t="s">
        <v>69</v>
      </c>
      <c r="B216" s="68" t="s">
        <v>70</v>
      </c>
      <c r="C216" s="68" t="s">
        <v>71</v>
      </c>
    </row>
    <row r="218" spans="1:3" x14ac:dyDescent="0.25">
      <c r="B218" s="6" t="s">
        <v>580</v>
      </c>
    </row>
    <row r="219" spans="1:3" x14ac:dyDescent="0.25">
      <c r="A219" s="8">
        <v>1</v>
      </c>
      <c r="B219" s="3" t="s">
        <v>581</v>
      </c>
      <c r="C219" s="37">
        <f>SUM(Q5:Q59,T5:T59)</f>
        <v>3028657698.6399999</v>
      </c>
    </row>
    <row r="220" spans="1:3" x14ac:dyDescent="0.25">
      <c r="A220" s="8">
        <v>2</v>
      </c>
      <c r="B220" s="3" t="s">
        <v>154</v>
      </c>
      <c r="C220" s="37">
        <f>SUM(Q63:Q66,T63:T66)</f>
        <v>133001023.49999999</v>
      </c>
    </row>
    <row r="221" spans="1:3" x14ac:dyDescent="0.25">
      <c r="A221" s="8">
        <v>3</v>
      </c>
      <c r="B221" s="3" t="s">
        <v>165</v>
      </c>
      <c r="C221" s="37">
        <f>C219+C220</f>
        <v>3161658722.1399999</v>
      </c>
    </row>
    <row r="223" spans="1:3" x14ac:dyDescent="0.25">
      <c r="B223" s="6" t="s">
        <v>582</v>
      </c>
    </row>
    <row r="224" spans="1:3" x14ac:dyDescent="0.25">
      <c r="A224" s="8">
        <v>4</v>
      </c>
      <c r="B224" s="23" t="s">
        <v>591</v>
      </c>
      <c r="C224" s="5" t="e">
        <f>1/8*SUM(#REF!)</f>
        <v>#REF!</v>
      </c>
    </row>
    <row r="225" spans="1:5" x14ac:dyDescent="0.25">
      <c r="A225" s="8">
        <v>5</v>
      </c>
      <c r="B225" s="3" t="s">
        <v>583</v>
      </c>
      <c r="C225" s="39">
        <f>C207</f>
        <v>17955611.710000001</v>
      </c>
    </row>
    <row r="226" spans="1:5" x14ac:dyDescent="0.25">
      <c r="A226" s="8">
        <v>6</v>
      </c>
      <c r="B226" s="3" t="s">
        <v>584</v>
      </c>
      <c r="C226" s="39">
        <f>C208</f>
        <v>1584122.98</v>
      </c>
    </row>
    <row r="227" spans="1:5" x14ac:dyDescent="0.25">
      <c r="A227" s="8">
        <v>7</v>
      </c>
      <c r="B227" s="3" t="s">
        <v>585</v>
      </c>
      <c r="C227" s="37" t="e">
        <f>SUM(C224:C226)</f>
        <v>#REF!</v>
      </c>
    </row>
    <row r="229" spans="1:5" x14ac:dyDescent="0.25">
      <c r="A229" s="8">
        <v>8</v>
      </c>
      <c r="B229" s="3" t="s">
        <v>586</v>
      </c>
      <c r="C229" s="37" t="e">
        <f>C221+C227</f>
        <v>#REF!</v>
      </c>
      <c r="E229" s="37"/>
    </row>
    <row r="231" spans="1:5" x14ac:dyDescent="0.25">
      <c r="B231" s="6" t="s">
        <v>587</v>
      </c>
    </row>
    <row r="232" spans="1:5" x14ac:dyDescent="0.25">
      <c r="A232" s="8">
        <v>9</v>
      </c>
      <c r="B232" s="3" t="s">
        <v>166</v>
      </c>
      <c r="C232" s="37">
        <f>Q75+T75</f>
        <v>1095668696.9600005</v>
      </c>
    </row>
    <row r="233" spans="1:5" x14ac:dyDescent="0.25">
      <c r="A233" s="8">
        <v>10</v>
      </c>
      <c r="B233" s="3" t="s">
        <v>590</v>
      </c>
    </row>
    <row r="234" spans="1:5" x14ac:dyDescent="0.25">
      <c r="A234" s="8">
        <v>11</v>
      </c>
      <c r="B234" s="3" t="s">
        <v>588</v>
      </c>
      <c r="C234" s="37">
        <f>C232</f>
        <v>1095668696.9600005</v>
      </c>
    </row>
    <row r="235" spans="1:5" x14ac:dyDescent="0.25">
      <c r="A235" s="8"/>
    </row>
    <row r="236" spans="1:5" x14ac:dyDescent="0.25">
      <c r="A236" s="8">
        <v>12</v>
      </c>
      <c r="B236" s="3" t="s">
        <v>589</v>
      </c>
      <c r="C236" s="37" t="e">
        <f>C229-C234</f>
        <v>#REF!</v>
      </c>
    </row>
  </sheetData>
  <mergeCells count="16">
    <mergeCell ref="A212:C212"/>
    <mergeCell ref="A2:E2"/>
    <mergeCell ref="G2:K2"/>
    <mergeCell ref="A61:E61"/>
    <mergeCell ref="G61:K61"/>
    <mergeCell ref="A178:E178"/>
    <mergeCell ref="G178:K178"/>
    <mergeCell ref="A205:E205"/>
    <mergeCell ref="A187:E187"/>
    <mergeCell ref="A196:E196"/>
    <mergeCell ref="A68:E68"/>
    <mergeCell ref="G68:K68"/>
    <mergeCell ref="A78:E78"/>
    <mergeCell ref="G78:K78"/>
    <mergeCell ref="A169:E169"/>
    <mergeCell ref="G169:K169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3:U21"/>
  <sheetViews>
    <sheetView tabSelected="1" workbookViewId="0">
      <selection activeCell="J15" sqref="J15"/>
    </sheetView>
  </sheetViews>
  <sheetFormatPr defaultColWidth="9.140625" defaultRowHeight="15" x14ac:dyDescent="0.25"/>
  <cols>
    <col min="1" max="1" width="37.7109375" style="3" bestFit="1" customWidth="1"/>
    <col min="2" max="21" width="14.7109375" style="3" customWidth="1"/>
    <col min="22" max="16384" width="9.140625" style="3"/>
  </cols>
  <sheetData>
    <row r="3" spans="1:21" x14ac:dyDescent="0.25">
      <c r="B3" s="8" t="s">
        <v>8</v>
      </c>
      <c r="C3" s="18" t="str">
        <f>IF('Table of Allocators'!F4="","",'Table of Allocators'!F4)</f>
        <v>Sch. 1</v>
      </c>
      <c r="D3" s="18" t="str">
        <f>IF('Table of Allocators'!G4="","",'Table of Allocators'!G4)</f>
        <v>Sch. 3</v>
      </c>
      <c r="E3" s="18" t="str">
        <f>IF('Table of Allocators'!H4="","",'Table of Allocators'!H4)</f>
        <v>Sch. 2</v>
      </c>
      <c r="F3" s="18" t="str">
        <f>IF('Table of Allocators'!I4="","",'Table of Allocators'!I4)</f>
        <v>Sch. 7</v>
      </c>
      <c r="G3" s="18" t="str">
        <f>IF('Table of Allocators'!J4="","",'Table of Allocators'!J4)</f>
        <v>Sch. 14</v>
      </c>
      <c r="H3" s="18" t="str">
        <f>IF('Table of Allocators'!K4="","",'Table of Allocators'!K4)</f>
        <v>Sch. 15</v>
      </c>
      <c r="I3" s="18" t="str">
        <f>IF('Table of Allocators'!L4="","",'Table of Allocators'!L4)</f>
        <v>Sch. 94</v>
      </c>
      <c r="J3" s="18" t="str">
        <f>IF('Table of Allocators'!M4="","",'Table of Allocators'!M4)</f>
        <v>Sch. 16</v>
      </c>
      <c r="K3" s="18" t="str">
        <f>IF('Table of Allocators'!N4="","",'Table of Allocators'!N4)</f>
        <v>Sch. 85</v>
      </c>
      <c r="L3" s="18" t="str">
        <f>IF('Table of Allocators'!O4="","",'Table of Allocators'!O4)</f>
        <v>Other</v>
      </c>
      <c r="M3" s="18" t="str">
        <f>IF('Table of Allocators'!P4="","",'Table of Allocators'!P4)</f>
        <v>Sch. 3</v>
      </c>
      <c r="N3" s="18" t="str">
        <f>IF('Table of Allocators'!Q4="","",'Table of Allocators'!Q4)</f>
        <v>Sch. 17</v>
      </c>
      <c r="O3" s="18" t="str">
        <f>IF('Table of Allocators'!R4="","",'Table of Allocators'!R4)</f>
        <v/>
      </c>
      <c r="P3" s="18" t="str">
        <f>IF('Table of Allocators'!S4="","",'Table of Allocators'!S4)</f>
        <v/>
      </c>
      <c r="Q3" s="18" t="str">
        <f>IF('Table of Allocators'!T4="","",'Table of Allocators'!T4)</f>
        <v/>
      </c>
      <c r="R3" s="18" t="str">
        <f>IF('Table of Allocators'!U4="","",'Table of Allocators'!U4)</f>
        <v/>
      </c>
      <c r="S3" s="18" t="str">
        <f>IF('Table of Allocators'!V4="","",'Table of Allocators'!V4)</f>
        <v/>
      </c>
      <c r="T3" s="18" t="str">
        <f>IF('Table of Allocators'!W4="","",'Table of Allocators'!W4)</f>
        <v/>
      </c>
      <c r="U3" s="18" t="str">
        <f>IF('Table of Allocators'!X4="","",'Table of Allocators'!X4)</f>
        <v/>
      </c>
    </row>
    <row r="4" spans="1:21" x14ac:dyDescent="0.25">
      <c r="B4" s="9" t="s">
        <v>669</v>
      </c>
      <c r="C4" s="19" t="str">
        <f>IF('Table of Allocators'!F5="","",'Table of Allocators'!F5)</f>
        <v>Domestic</v>
      </c>
      <c r="D4" s="19" t="str">
        <f>IF('Table of Allocators'!G5="","",'Table of Allocators'!G5)</f>
        <v>Irrigation</v>
      </c>
      <c r="E4" s="19" t="str">
        <f>IF('Table of Allocators'!H5="","",'Table of Allocators'!H5)</f>
        <v>GS</v>
      </c>
      <c r="F4" s="19" t="str">
        <f>IF('Table of Allocators'!I5="","",'Table of Allocators'!I5)</f>
        <v>LGS</v>
      </c>
      <c r="G4" s="19" t="str">
        <f>IF('Table of Allocators'!J5="","",'Table of Allocators'!J5)</f>
        <v>Industrial</v>
      </c>
      <c r="H4" s="19" t="str">
        <f>IF('Table of Allocators'!K5="","",'Table of Allocators'!K5)</f>
        <v>Lg. Ind.</v>
      </c>
      <c r="I4" s="19" t="str">
        <f>IF('Table of Allocators'!L5="","",'Table of Allocators'!L5)</f>
        <v>New Lg Ld</v>
      </c>
      <c r="J4" s="19" t="str">
        <f>IF('Table of Allocators'!M5="","",'Table of Allocators'!M5)</f>
        <v>Ag. Food</v>
      </c>
      <c r="K4" s="19" t="str">
        <f>IF('Table of Allocators'!N5="","",'Table of Allocators'!N5)</f>
        <v>Ag. Boiler</v>
      </c>
      <c r="L4" s="19" t="str">
        <f>IF('Table of Allocators'!O5="","",'Table of Allocators'!O5)</f>
        <v>(PA)</v>
      </c>
      <c r="M4" s="19" t="str">
        <f>IF('Table of Allocators'!P5="","",'Table of Allocators'!P5)</f>
        <v>St Lts</v>
      </c>
      <c r="N4" s="19" t="str">
        <f>IF('Table of Allocators'!Q5="","",'Table of Allocators'!Q5)</f>
        <v>Evolving Ind.</v>
      </c>
      <c r="O4" s="19" t="str">
        <f>IF('Table of Allocators'!R5="","",'Table of Allocators'!R5)</f>
        <v>n/a</v>
      </c>
      <c r="P4" s="19" t="str">
        <f>IF('Table of Allocators'!S5="","",'Table of Allocators'!S5)</f>
        <v>n/a</v>
      </c>
      <c r="Q4" s="19" t="str">
        <f>IF('Table of Allocators'!T5="","",'Table of Allocators'!T5)</f>
        <v>n/a</v>
      </c>
      <c r="R4" s="19" t="str">
        <f>IF('Table of Allocators'!U5="","",'Table of Allocators'!U5)</f>
        <v>n/a</v>
      </c>
      <c r="S4" s="19" t="str">
        <f>IF('Table of Allocators'!V5="","",'Table of Allocators'!V5)</f>
        <v>n/a</v>
      </c>
      <c r="T4" s="19" t="str">
        <f>IF('Table of Allocators'!W5="","",'Table of Allocators'!W5)</f>
        <v>n/a</v>
      </c>
      <c r="U4" s="19" t="str">
        <f>IF('Table of Allocators'!X5="","",'Table of Allocators'!X5)</f>
        <v>n/a</v>
      </c>
    </row>
    <row r="5" spans="1:21" x14ac:dyDescent="0.25">
      <c r="A5" s="3" t="s">
        <v>670</v>
      </c>
      <c r="B5" s="37">
        <f>SUM(C5:U5)</f>
        <v>5095339680.6999254</v>
      </c>
      <c r="C5" s="35">
        <v>817180656</v>
      </c>
      <c r="D5" s="35">
        <v>599556324.90576243</v>
      </c>
      <c r="E5" s="35">
        <v>522443672</v>
      </c>
      <c r="F5" s="35">
        <v>264505404.96092501</v>
      </c>
      <c r="G5" s="35">
        <v>588337987.59130085</v>
      </c>
      <c r="H5" s="35">
        <v>1793705567.4030573</v>
      </c>
      <c r="I5" s="35">
        <v>136166560.78458539</v>
      </c>
      <c r="J5" s="35">
        <v>367305814.05429423</v>
      </c>
      <c r="K5" s="35">
        <v>0</v>
      </c>
      <c r="L5" s="35">
        <v>1190607</v>
      </c>
      <c r="M5" s="35">
        <v>4947086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</row>
    <row r="6" spans="1:21" x14ac:dyDescent="0.25">
      <c r="A6" s="3" t="s">
        <v>671</v>
      </c>
      <c r="C6" s="136">
        <v>4.8712719290004945E-2</v>
      </c>
      <c r="D6" s="136">
        <v>4.0201761427602699E-2</v>
      </c>
      <c r="E6" s="136">
        <v>4.4998600566461891E-2</v>
      </c>
      <c r="F6" s="136">
        <v>3.5201759314950301E-2</v>
      </c>
      <c r="G6" s="136">
        <v>2.5201761108425366E-2</v>
      </c>
      <c r="H6" s="136">
        <v>2.5201760801415129E-2</v>
      </c>
      <c r="I6" s="136">
        <v>2.5201760415505581E-2</v>
      </c>
      <c r="J6" s="136">
        <v>2.5201760722894928E-2</v>
      </c>
      <c r="K6" s="136">
        <v>2.5201760722894928E-2</v>
      </c>
      <c r="L6" s="136">
        <v>4.5201496104162721E-2</v>
      </c>
      <c r="M6" s="136">
        <v>4.5201870576632462E-2</v>
      </c>
      <c r="N6" s="136">
        <v>2.5201760722894928E-2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</row>
    <row r="7" spans="1:21" x14ac:dyDescent="0.25">
      <c r="A7" s="23" t="s">
        <v>516</v>
      </c>
      <c r="B7" s="37">
        <f>SUM(C7:U7)</f>
        <v>5271456429</v>
      </c>
      <c r="C7" s="5">
        <f>IFERROR(C5/(1-C6),0)</f>
        <v>859026156</v>
      </c>
      <c r="D7" s="5">
        <f t="shared" ref="D7:U7" si="0">IFERROR(D5/(1-D6),0)</f>
        <v>624669124</v>
      </c>
      <c r="E7" s="5">
        <f t="shared" si="0"/>
        <v>547060635</v>
      </c>
      <c r="F7" s="5">
        <f t="shared" si="0"/>
        <v>274156185</v>
      </c>
      <c r="G7" s="5">
        <f t="shared" si="0"/>
        <v>603548472</v>
      </c>
      <c r="H7" s="5">
        <f t="shared" si="0"/>
        <v>1840078793</v>
      </c>
      <c r="I7" s="5">
        <f t="shared" si="0"/>
        <v>139686917</v>
      </c>
      <c r="J7" s="5">
        <f t="shared" si="0"/>
        <v>376801885</v>
      </c>
      <c r="K7" s="5">
        <f t="shared" si="0"/>
        <v>0</v>
      </c>
      <c r="L7" s="5">
        <f t="shared" si="0"/>
        <v>1246972</v>
      </c>
      <c r="M7" s="5">
        <f t="shared" si="0"/>
        <v>5181290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</row>
    <row r="9" spans="1:21" x14ac:dyDescent="0.25">
      <c r="A9" s="3" t="s">
        <v>517</v>
      </c>
      <c r="B9" s="37">
        <f>SUM(C9:U9)</f>
        <v>49982</v>
      </c>
      <c r="C9" s="35">
        <v>38192</v>
      </c>
      <c r="D9" s="35">
        <v>4589</v>
      </c>
      <c r="E9" s="35">
        <v>6943</v>
      </c>
      <c r="F9" s="35">
        <v>105</v>
      </c>
      <c r="G9" s="35">
        <v>13</v>
      </c>
      <c r="H9" s="35">
        <v>7</v>
      </c>
      <c r="I9" s="35">
        <v>1</v>
      </c>
      <c r="J9" s="35">
        <v>11</v>
      </c>
      <c r="K9" s="35">
        <v>1</v>
      </c>
      <c r="L9" s="35">
        <v>11</v>
      </c>
      <c r="M9" s="35">
        <v>109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</row>
    <row r="11" spans="1:21" x14ac:dyDescent="0.25">
      <c r="A11" s="3" t="s">
        <v>672</v>
      </c>
      <c r="B11" s="37">
        <f>SUM(C11:U11)</f>
        <v>1488168</v>
      </c>
      <c r="C11" s="35">
        <v>344077</v>
      </c>
      <c r="D11" s="35">
        <v>291061</v>
      </c>
      <c r="E11" s="35">
        <v>254897</v>
      </c>
      <c r="F11" s="35">
        <v>69547</v>
      </c>
      <c r="G11" s="35">
        <v>132496</v>
      </c>
      <c r="H11" s="35">
        <v>291743</v>
      </c>
      <c r="I11" s="35">
        <v>19933</v>
      </c>
      <c r="J11" s="35">
        <v>82719</v>
      </c>
      <c r="K11" s="35">
        <v>0</v>
      </c>
      <c r="L11" s="35">
        <v>379</v>
      </c>
      <c r="M11" s="35">
        <v>1316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 x14ac:dyDescent="0.25">
      <c r="A12" s="3" t="s">
        <v>673</v>
      </c>
      <c r="B12" s="37">
        <f>SUM(C12:U12)</f>
        <v>727832.12849646225</v>
      </c>
      <c r="C12" s="35">
        <v>144004.75051392612</v>
      </c>
      <c r="D12" s="35">
        <v>133567.07671638031</v>
      </c>
      <c r="E12" s="35">
        <v>93717.409533495622</v>
      </c>
      <c r="F12" s="35">
        <v>33964.835456718371</v>
      </c>
      <c r="G12" s="35">
        <v>71818.255966946163</v>
      </c>
      <c r="H12" s="35">
        <v>189869.04161696369</v>
      </c>
      <c r="I12" s="35">
        <v>14413.6333935068</v>
      </c>
      <c r="J12" s="35">
        <v>46477.125298525236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</row>
    <row r="13" spans="1:21" x14ac:dyDescent="0.25">
      <c r="A13" s="3" t="s">
        <v>674</v>
      </c>
      <c r="B13" s="37">
        <f>SUM(C13:U13)</f>
        <v>8739236</v>
      </c>
      <c r="C13" s="35">
        <v>2322672</v>
      </c>
      <c r="D13" s="35">
        <v>1010988</v>
      </c>
      <c r="E13" s="35">
        <v>1420980</v>
      </c>
      <c r="F13" s="35">
        <v>448956</v>
      </c>
      <c r="G13" s="35">
        <v>770136</v>
      </c>
      <c r="H13" s="35">
        <v>2020500</v>
      </c>
      <c r="I13" s="35">
        <v>161304</v>
      </c>
      <c r="J13" s="35">
        <v>578436</v>
      </c>
      <c r="K13" s="35">
        <v>0</v>
      </c>
      <c r="L13" s="35">
        <v>0</v>
      </c>
      <c r="M13" s="35">
        <v>5264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</row>
    <row r="14" spans="1:21" x14ac:dyDescent="0.25">
      <c r="A14" s="3" t="s">
        <v>675</v>
      </c>
      <c r="B14" s="37">
        <f>SUM(C14:U14)</f>
        <v>22802361</v>
      </c>
      <c r="C14" s="35">
        <v>7225617</v>
      </c>
      <c r="D14" s="35">
        <v>4365915</v>
      </c>
      <c r="E14" s="35">
        <v>3823455</v>
      </c>
      <c r="F14" s="35">
        <v>1043205</v>
      </c>
      <c r="G14" s="35">
        <v>1589952</v>
      </c>
      <c r="H14" s="35">
        <v>3500916</v>
      </c>
      <c r="I14" s="35">
        <v>239196</v>
      </c>
      <c r="J14" s="35">
        <v>992628</v>
      </c>
      <c r="K14" s="35">
        <v>0</v>
      </c>
      <c r="L14" s="35">
        <v>5685</v>
      </c>
      <c r="M14" s="35">
        <v>15792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</row>
    <row r="15" spans="1:21" x14ac:dyDescent="0.25">
      <c r="A15" s="3" t="s">
        <v>676</v>
      </c>
      <c r="B15" s="37">
        <f>SUM(C15:U15)</f>
        <v>1148663</v>
      </c>
      <c r="C15" s="35">
        <v>258058</v>
      </c>
      <c r="D15" s="35">
        <v>203743</v>
      </c>
      <c r="E15" s="35">
        <v>178428</v>
      </c>
      <c r="F15" s="35">
        <v>52160</v>
      </c>
      <c r="G15" s="35">
        <v>105997</v>
      </c>
      <c r="H15" s="35">
        <v>262569</v>
      </c>
      <c r="I15" s="35">
        <v>19933</v>
      </c>
      <c r="J15" s="35">
        <v>66175</v>
      </c>
      <c r="K15" s="35">
        <v>0</v>
      </c>
      <c r="L15" s="35">
        <v>284</v>
      </c>
      <c r="M15" s="35">
        <v>1316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</row>
    <row r="21" spans="1:2" x14ac:dyDescent="0.25">
      <c r="A21" s="3" t="s">
        <v>561</v>
      </c>
      <c r="B21" s="35">
        <v>727832.12849646236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3:U5"/>
  <sheetViews>
    <sheetView workbookViewId="0">
      <selection activeCell="A6" sqref="A6"/>
    </sheetView>
  </sheetViews>
  <sheetFormatPr defaultRowHeight="15" x14ac:dyDescent="0.25"/>
  <cols>
    <col min="1" max="1" width="29.5703125" customWidth="1"/>
    <col min="2" max="21" width="14.7109375" customWidth="1"/>
  </cols>
  <sheetData>
    <row r="3" spans="1:21" x14ac:dyDescent="0.25">
      <c r="B3" s="8" t="s">
        <v>8</v>
      </c>
      <c r="C3" s="21" t="s">
        <v>343</v>
      </c>
      <c r="D3" s="21" t="s">
        <v>346</v>
      </c>
      <c r="E3" s="21" t="s">
        <v>345</v>
      </c>
      <c r="F3" s="21" t="s">
        <v>348</v>
      </c>
      <c r="G3" s="21" t="s">
        <v>352</v>
      </c>
      <c r="H3" s="21" t="s">
        <v>353</v>
      </c>
      <c r="I3" s="21" t="s">
        <v>359</v>
      </c>
      <c r="J3" s="21" t="s">
        <v>355</v>
      </c>
      <c r="K3" s="21" t="s">
        <v>357</v>
      </c>
      <c r="L3" s="21" t="s">
        <v>321</v>
      </c>
      <c r="M3" s="21" t="s">
        <v>346</v>
      </c>
      <c r="N3" s="176" t="s">
        <v>772</v>
      </c>
      <c r="O3" s="21" t="s">
        <v>677</v>
      </c>
      <c r="P3" s="21" t="s">
        <v>677</v>
      </c>
      <c r="Q3" s="21" t="s">
        <v>677</v>
      </c>
      <c r="R3" s="21" t="s">
        <v>677</v>
      </c>
      <c r="S3" s="21" t="s">
        <v>677</v>
      </c>
      <c r="T3" s="21" t="s">
        <v>677</v>
      </c>
      <c r="U3" s="21" t="s">
        <v>677</v>
      </c>
    </row>
    <row r="4" spans="1:21" x14ac:dyDescent="0.25">
      <c r="B4" s="9" t="s">
        <v>669</v>
      </c>
      <c r="C4" s="22" t="s">
        <v>344</v>
      </c>
      <c r="D4" s="22" t="s">
        <v>347</v>
      </c>
      <c r="E4" s="22" t="s">
        <v>349</v>
      </c>
      <c r="F4" s="22" t="s">
        <v>350</v>
      </c>
      <c r="G4" s="22" t="s">
        <v>83</v>
      </c>
      <c r="H4" s="22" t="s">
        <v>354</v>
      </c>
      <c r="I4" s="22" t="s">
        <v>360</v>
      </c>
      <c r="J4" s="22" t="s">
        <v>356</v>
      </c>
      <c r="K4" s="22" t="s">
        <v>358</v>
      </c>
      <c r="L4" s="22" t="s">
        <v>518</v>
      </c>
      <c r="M4" s="22" t="s">
        <v>351</v>
      </c>
      <c r="N4" s="22" t="s">
        <v>744</v>
      </c>
      <c r="O4" s="22" t="s">
        <v>361</v>
      </c>
      <c r="P4" s="22" t="s">
        <v>361</v>
      </c>
      <c r="Q4" s="22" t="s">
        <v>361</v>
      </c>
      <c r="R4" s="22" t="s">
        <v>361</v>
      </c>
      <c r="S4" s="22" t="s">
        <v>361</v>
      </c>
      <c r="T4" s="22" t="s">
        <v>361</v>
      </c>
      <c r="U4" s="22" t="s">
        <v>361</v>
      </c>
    </row>
    <row r="5" spans="1:21" x14ac:dyDescent="0.25">
      <c r="A5" t="s">
        <v>789</v>
      </c>
      <c r="B5" s="137">
        <f>SUM(C5:U5)</f>
        <v>201391440.69999993</v>
      </c>
      <c r="C5" s="78">
        <v>43160405.090000004</v>
      </c>
      <c r="D5" s="78">
        <v>25785050.129999999</v>
      </c>
      <c r="E5" s="78">
        <v>21978451.5838053</v>
      </c>
      <c r="F5" s="78">
        <v>7744673.113046634</v>
      </c>
      <c r="G5" s="78">
        <v>16858800.547159363</v>
      </c>
      <c r="H5" s="78">
        <v>69545342.838331029</v>
      </c>
      <c r="I5" s="78">
        <v>5998610.3345095944</v>
      </c>
      <c r="J5" s="78">
        <v>9244300.0731480736</v>
      </c>
      <c r="K5" s="78">
        <v>13297</v>
      </c>
      <c r="L5" s="78">
        <v>47406.23</v>
      </c>
      <c r="M5" s="78">
        <v>1015103.76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Y27"/>
  <sheetViews>
    <sheetView workbookViewId="0"/>
  </sheetViews>
  <sheetFormatPr defaultColWidth="8.7109375" defaultRowHeight="15" x14ac:dyDescent="0.25"/>
  <cols>
    <col min="1" max="1" width="8.7109375" style="3"/>
    <col min="2" max="2" width="29.42578125" style="3" bestFit="1" customWidth="1"/>
    <col min="3" max="22" width="15.5703125" style="3" customWidth="1"/>
    <col min="23" max="16384" width="8.7109375" style="3"/>
  </cols>
  <sheetData>
    <row r="1" spans="1:22" x14ac:dyDescent="0.25">
      <c r="A1" s="15" t="s">
        <v>650</v>
      </c>
    </row>
    <row r="2" spans="1:22" x14ac:dyDescent="0.25">
      <c r="A2" s="6" t="s">
        <v>579</v>
      </c>
    </row>
    <row r="5" spans="1:22" x14ac:dyDescent="0.25">
      <c r="A5" s="8" t="s">
        <v>0</v>
      </c>
      <c r="B5" s="8"/>
      <c r="C5" s="18" t="str">
        <f>[1]Income!D4</f>
        <v>Total</v>
      </c>
      <c r="D5" s="18" t="str">
        <f>IF('Allocate Plant'!F4="","",'Allocate Plant'!F4)</f>
        <v>Sch. 1</v>
      </c>
      <c r="E5" s="18" t="str">
        <f>IF('Allocate Plant'!G4="","",'Allocate Plant'!G4)</f>
        <v>Sch. 3</v>
      </c>
      <c r="F5" s="18" t="str">
        <f>IF('Allocate Plant'!H4="","",'Allocate Plant'!H4)</f>
        <v>Sch. 2</v>
      </c>
      <c r="G5" s="18" t="str">
        <f>IF('Allocate Plant'!I4="","",'Allocate Plant'!I4)</f>
        <v>Sch. 7</v>
      </c>
      <c r="H5" s="18" t="str">
        <f>IF('Allocate Plant'!J4="","",'Allocate Plant'!J4)</f>
        <v>Sch. 14</v>
      </c>
      <c r="I5" s="18" t="str">
        <f>IF('Allocate Plant'!K4="","",'Allocate Plant'!K4)</f>
        <v>Sch. 15</v>
      </c>
      <c r="J5" s="18" t="str">
        <f>IF('Allocate Plant'!L4="","",'Allocate Plant'!L4)</f>
        <v>Sch. 94</v>
      </c>
      <c r="K5" s="18" t="str">
        <f>IF('Allocate Plant'!M4="","",'Allocate Plant'!M4)</f>
        <v>Sch. 16</v>
      </c>
      <c r="L5" s="18" t="str">
        <f>IF('Allocate Plant'!N4="","",'Allocate Plant'!N4)</f>
        <v>Sch. 85</v>
      </c>
      <c r="M5" s="18" t="str">
        <f>IF('Allocate Plant'!O4="","",'Allocate Plant'!O4)</f>
        <v>Other</v>
      </c>
      <c r="N5" s="18" t="str">
        <f>IF('Allocate Plant'!P4="","",'Allocate Plant'!P4)</f>
        <v>Sch. 3</v>
      </c>
      <c r="O5" s="18" t="str">
        <f>IF('Allocate Plant'!Q4="","",'Allocate Plant'!Q4)</f>
        <v>Sch. 17</v>
      </c>
      <c r="P5" s="18" t="str">
        <f>IF('Allocate Plant'!R4="","",'Allocate Plant'!R4)</f>
        <v/>
      </c>
      <c r="Q5" s="18" t="str">
        <f>IF('Allocate Plant'!S4="","",'Allocate Plant'!S4)</f>
        <v/>
      </c>
      <c r="R5" s="18" t="str">
        <f>IF('Allocate Plant'!T4="","",'Allocate Plant'!T4)</f>
        <v/>
      </c>
      <c r="S5" s="18" t="str">
        <f>IF('Allocate Plant'!U4="","",'Allocate Plant'!U4)</f>
        <v/>
      </c>
      <c r="T5" s="18" t="str">
        <f>IF('Allocate Plant'!V4="","",'Allocate Plant'!V4)</f>
        <v/>
      </c>
      <c r="U5" s="18" t="str">
        <f>IF('Allocate Plant'!W4="","",'Allocate Plant'!W4)</f>
        <v/>
      </c>
      <c r="V5" s="18" t="str">
        <f>IF('Allocate Plant'!X4="","",'Allocate Plant'!X4)</f>
        <v/>
      </c>
    </row>
    <row r="6" spans="1:22" x14ac:dyDescent="0.25">
      <c r="A6" s="9" t="s">
        <v>1</v>
      </c>
      <c r="B6" s="9" t="s">
        <v>2</v>
      </c>
      <c r="C6" s="19" t="str">
        <f>[1]Income!D5</f>
        <v>System</v>
      </c>
      <c r="D6" s="19" t="str">
        <f>'Allocate Plant'!F5</f>
        <v>Domestic</v>
      </c>
      <c r="E6" s="19" t="str">
        <f>'Allocate Plant'!G5</f>
        <v>Irrigation</v>
      </c>
      <c r="F6" s="19" t="str">
        <f>'Allocate Plant'!H5</f>
        <v>GS</v>
      </c>
      <c r="G6" s="19" t="str">
        <f>'Allocate Plant'!I5</f>
        <v>LGS</v>
      </c>
      <c r="H6" s="19" t="str">
        <f>'Allocate Plant'!J5</f>
        <v>Industrial</v>
      </c>
      <c r="I6" s="19" t="str">
        <f>'Allocate Plant'!K5</f>
        <v>Lg. Ind.</v>
      </c>
      <c r="J6" s="75" t="str">
        <f>'Allocate Plant'!L5</f>
        <v>New Lg Ld</v>
      </c>
      <c r="K6" s="19" t="str">
        <f>'Allocate Plant'!M5</f>
        <v>Ag. Food</v>
      </c>
      <c r="L6" s="19" t="str">
        <f>'Allocate Plant'!N5</f>
        <v>Ag. Boiler</v>
      </c>
      <c r="M6" s="19" t="str">
        <f>'Allocate Plant'!O5</f>
        <v>(PA)</v>
      </c>
      <c r="N6" s="19" t="str">
        <f>'Allocate Plant'!P5</f>
        <v>St Lts</v>
      </c>
      <c r="O6" s="19" t="str">
        <f>'Allocate Plant'!Q5</f>
        <v>Evolving Ind.</v>
      </c>
      <c r="P6" s="19" t="str">
        <f>'Allocate Plant'!R5</f>
        <v>n/a</v>
      </c>
      <c r="Q6" s="19" t="str">
        <f>'Allocate Plant'!S5</f>
        <v>n/a</v>
      </c>
      <c r="R6" s="19" t="str">
        <f>'Allocate Plant'!T5</f>
        <v>n/a</v>
      </c>
      <c r="S6" s="19" t="str">
        <f>'Allocate Plant'!U5</f>
        <v>n/a</v>
      </c>
      <c r="T6" s="19" t="str">
        <f>'Allocate Plant'!V5</f>
        <v>n/a</v>
      </c>
      <c r="U6" s="19" t="str">
        <f>'Allocate Plant'!W5</f>
        <v>n/a</v>
      </c>
      <c r="V6" s="19" t="str">
        <f>'Allocate Plant'!X5</f>
        <v>n/a</v>
      </c>
    </row>
    <row r="7" spans="1:22" x14ac:dyDescent="0.25">
      <c r="A7" s="68" t="s">
        <v>69</v>
      </c>
      <c r="B7" s="68" t="s">
        <v>70</v>
      </c>
      <c r="C7" s="68" t="s">
        <v>71</v>
      </c>
      <c r="D7" s="68" t="s">
        <v>72</v>
      </c>
      <c r="E7" s="68" t="s">
        <v>73</v>
      </c>
      <c r="F7" s="68" t="s">
        <v>74</v>
      </c>
      <c r="G7" s="68" t="s">
        <v>75</v>
      </c>
      <c r="H7" s="68" t="s">
        <v>76</v>
      </c>
      <c r="I7" s="68" t="s">
        <v>77</v>
      </c>
      <c r="J7" s="68" t="s">
        <v>78</v>
      </c>
      <c r="K7" s="68" t="s">
        <v>79</v>
      </c>
      <c r="L7" s="68" t="s">
        <v>80</v>
      </c>
      <c r="M7" s="68" t="s">
        <v>87</v>
      </c>
      <c r="N7" s="68" t="s">
        <v>333</v>
      </c>
      <c r="O7" s="68" t="s">
        <v>334</v>
      </c>
      <c r="P7" s="68" t="s">
        <v>335</v>
      </c>
      <c r="Q7" s="68" t="s">
        <v>336</v>
      </c>
      <c r="R7" s="68" t="s">
        <v>337</v>
      </c>
      <c r="S7" s="68" t="s">
        <v>338</v>
      </c>
      <c r="T7" s="68" t="s">
        <v>339</v>
      </c>
      <c r="U7" s="68" t="s">
        <v>340</v>
      </c>
      <c r="V7" s="68" t="s">
        <v>341</v>
      </c>
    </row>
    <row r="9" spans="1:22" x14ac:dyDescent="0.25">
      <c r="B9" s="6" t="s">
        <v>580</v>
      </c>
    </row>
    <row r="10" spans="1:22" x14ac:dyDescent="0.25">
      <c r="A10" s="8">
        <v>1</v>
      </c>
      <c r="B10" s="3" t="s">
        <v>581</v>
      </c>
      <c r="C10" s="63">
        <f>SUM(D10:V10)</f>
        <v>3013201365.710598</v>
      </c>
      <c r="D10" s="63">
        <f>'Allocate Plant'!F379</f>
        <v>827239516.8724345</v>
      </c>
      <c r="E10" s="63">
        <f>'Allocate Plant'!G379</f>
        <v>394123356.3188622</v>
      </c>
      <c r="F10" s="63">
        <f>'Allocate Plant'!H379</f>
        <v>474778402.46381283</v>
      </c>
      <c r="G10" s="63">
        <f>'Allocate Plant'!I379</f>
        <v>144580783.84476981</v>
      </c>
      <c r="H10" s="63">
        <f>'Allocate Plant'!J379</f>
        <v>255595198.67123568</v>
      </c>
      <c r="I10" s="63">
        <f>'Allocate Plant'!K379</f>
        <v>667732538.03700984</v>
      </c>
      <c r="J10" s="63">
        <f>'Allocate Plant'!L379</f>
        <v>52604990.641106613</v>
      </c>
      <c r="K10" s="63">
        <f>'Allocate Plant'!M379</f>
        <v>185944864.59390908</v>
      </c>
      <c r="L10" s="63">
        <f>'Allocate Plant'!N379</f>
        <v>11667.164965990121</v>
      </c>
      <c r="M10" s="63">
        <f>'Allocate Plant'!O379</f>
        <v>56928.953773349436</v>
      </c>
      <c r="N10" s="63">
        <f>'Allocate Plant'!P379</f>
        <v>10533118.148717681</v>
      </c>
      <c r="O10" s="63">
        <f>'Allocate Plant'!Q379</f>
        <v>0</v>
      </c>
      <c r="P10" s="63">
        <f>'Allocate Plant'!R379</f>
        <v>0</v>
      </c>
      <c r="Q10" s="63">
        <f>'Allocate Plant'!S379</f>
        <v>0</v>
      </c>
      <c r="R10" s="63">
        <f>'Allocate Plant'!T379</f>
        <v>0</v>
      </c>
      <c r="S10" s="63">
        <f>'Allocate Plant'!U379</f>
        <v>0</v>
      </c>
      <c r="T10" s="63">
        <f>'Allocate Plant'!V379</f>
        <v>0</v>
      </c>
      <c r="U10" s="63">
        <f>'Allocate Plant'!W379</f>
        <v>0</v>
      </c>
      <c r="V10" s="63">
        <f>'Allocate Plant'!X379</f>
        <v>0</v>
      </c>
    </row>
    <row r="11" spans="1:22" x14ac:dyDescent="0.25">
      <c r="A11" s="8">
        <v>2</v>
      </c>
      <c r="B11" s="3" t="s">
        <v>154</v>
      </c>
      <c r="C11" s="69">
        <f>SUM(D11:V11)</f>
        <v>133001023.49999996</v>
      </c>
      <c r="D11" s="69">
        <f>'Allocate Plant'!F380</f>
        <v>35797428.202204652</v>
      </c>
      <c r="E11" s="69">
        <f>'Allocate Plant'!G380</f>
        <v>16160610.890521165</v>
      </c>
      <c r="F11" s="69">
        <f>'Allocate Plant'!H380</f>
        <v>21367827.732958823</v>
      </c>
      <c r="G11" s="69">
        <f>'Allocate Plant'!I380</f>
        <v>6658873.769886082</v>
      </c>
      <c r="H11" s="69">
        <f>'Allocate Plant'!J380</f>
        <v>11551532.975937378</v>
      </c>
      <c r="I11" s="69">
        <f>'Allocate Plant'!K380</f>
        <v>30257915.073686562</v>
      </c>
      <c r="J11" s="69">
        <f>'Allocate Plant'!L380</f>
        <v>2403653.3205706915</v>
      </c>
      <c r="K11" s="69">
        <f>'Allocate Plant'!M380</f>
        <v>8573639.7713594865</v>
      </c>
      <c r="L11" s="69">
        <f>'Allocate Plant'!N380</f>
        <v>198.41512976045135</v>
      </c>
      <c r="M11" s="69">
        <f>'Allocate Plant'!O380</f>
        <v>968.14999899225984</v>
      </c>
      <c r="N11" s="69">
        <f>'Allocate Plant'!P380</f>
        <v>228375.19774636786</v>
      </c>
      <c r="O11" s="69">
        <f>'Allocate Plant'!Q380</f>
        <v>0</v>
      </c>
      <c r="P11" s="69">
        <f>'Allocate Plant'!R380</f>
        <v>0</v>
      </c>
      <c r="Q11" s="69">
        <f>'Allocate Plant'!S380</f>
        <v>0</v>
      </c>
      <c r="R11" s="69">
        <f>'Allocate Plant'!T380</f>
        <v>0</v>
      </c>
      <c r="S11" s="69">
        <f>'Allocate Plant'!U380</f>
        <v>0</v>
      </c>
      <c r="T11" s="69">
        <f>'Allocate Plant'!V380</f>
        <v>0</v>
      </c>
      <c r="U11" s="69">
        <f>'Allocate Plant'!W380</f>
        <v>0</v>
      </c>
      <c r="V11" s="69">
        <f>'Allocate Plant'!X380</f>
        <v>0</v>
      </c>
    </row>
    <row r="12" spans="1:22" x14ac:dyDescent="0.25">
      <c r="A12" s="8">
        <v>3</v>
      </c>
      <c r="B12" s="3" t="s">
        <v>165</v>
      </c>
      <c r="C12" s="63">
        <f>C10+C11</f>
        <v>3146202389.210598</v>
      </c>
      <c r="D12" s="63">
        <f t="shared" ref="D12:V12" si="0">D10+D11</f>
        <v>863036945.0746392</v>
      </c>
      <c r="E12" s="63">
        <f t="shared" si="0"/>
        <v>410283967.20938337</v>
      </c>
      <c r="F12" s="63">
        <f t="shared" si="0"/>
        <v>496146230.19677162</v>
      </c>
      <c r="G12" s="63">
        <f t="shared" si="0"/>
        <v>151239657.61465588</v>
      </c>
      <c r="H12" s="63">
        <f t="shared" si="0"/>
        <v>267146731.64717305</v>
      </c>
      <c r="I12" s="63">
        <f t="shared" si="0"/>
        <v>697990453.11069643</v>
      </c>
      <c r="J12" s="63">
        <f t="shared" si="0"/>
        <v>55008643.961677305</v>
      </c>
      <c r="K12" s="63">
        <f t="shared" si="0"/>
        <v>194518504.36526856</v>
      </c>
      <c r="L12" s="63">
        <f t="shared" si="0"/>
        <v>11865.580095750573</v>
      </c>
      <c r="M12" s="63">
        <f t="shared" si="0"/>
        <v>57897.103772341696</v>
      </c>
      <c r="N12" s="63">
        <f t="shared" si="0"/>
        <v>10761493.346464049</v>
      </c>
      <c r="O12" s="63">
        <f t="shared" si="0"/>
        <v>0</v>
      </c>
      <c r="P12" s="63">
        <f t="shared" si="0"/>
        <v>0</v>
      </c>
      <c r="Q12" s="63">
        <f t="shared" si="0"/>
        <v>0</v>
      </c>
      <c r="R12" s="63">
        <f t="shared" si="0"/>
        <v>0</v>
      </c>
      <c r="S12" s="63">
        <f t="shared" si="0"/>
        <v>0</v>
      </c>
      <c r="T12" s="63">
        <f t="shared" si="0"/>
        <v>0</v>
      </c>
      <c r="U12" s="63">
        <f t="shared" si="0"/>
        <v>0</v>
      </c>
      <c r="V12" s="63">
        <f t="shared" si="0"/>
        <v>0</v>
      </c>
    </row>
    <row r="14" spans="1:22" x14ac:dyDescent="0.25">
      <c r="B14" s="6" t="s">
        <v>582</v>
      </c>
    </row>
    <row r="15" spans="1:22" x14ac:dyDescent="0.25">
      <c r="A15" s="8">
        <v>4</v>
      </c>
      <c r="B15" s="23" t="s">
        <v>591</v>
      </c>
      <c r="C15" s="63">
        <f>SUM(D15:V15)</f>
        <v>14026512.611169318</v>
      </c>
      <c r="D15" s="63">
        <f>SUM('Alloc Income Statement'!D16:D20)/8</f>
        <v>3662705.29707231</v>
      </c>
      <c r="E15" s="63">
        <f>SUM('Alloc Income Statement'!E16:E20)/8</f>
        <v>2202790.4550077249</v>
      </c>
      <c r="F15" s="63">
        <f>SUM('Alloc Income Statement'!F16:F20)/8</f>
        <v>1864892.3038674225</v>
      </c>
      <c r="G15" s="63">
        <f>SUM('Alloc Income Statement'!G16:G20)/8</f>
        <v>602426.91965606669</v>
      </c>
      <c r="H15" s="63">
        <f>SUM('Alloc Income Statement'!H16:H20)/8</f>
        <v>1223567.2328649042</v>
      </c>
      <c r="I15" s="63">
        <f>SUM('Alloc Income Statement'!I16:I20)/8</f>
        <v>3345028.4182333322</v>
      </c>
      <c r="J15" s="63">
        <f>SUM('Alloc Income Statement'!J16:J20)/8</f>
        <v>255645.33677680802</v>
      </c>
      <c r="K15" s="63">
        <f>SUM('Alloc Income Statement'!K16:K20)/8</f>
        <v>800970.39676526829</v>
      </c>
      <c r="L15" s="63">
        <f>SUM('Alloc Income Statement'!L16:L20)/8</f>
        <v>107.63032861002984</v>
      </c>
      <c r="M15" s="63">
        <f>SUM('Alloc Income Statement'!M16:M20)/8</f>
        <v>1150.5037314781935</v>
      </c>
      <c r="N15" s="63">
        <f>SUM('Alloc Income Statement'!N16:N20)/8</f>
        <v>67228.116865397285</v>
      </c>
      <c r="O15" s="63">
        <f>SUM('Alloc Income Statement'!O16:O20)/8</f>
        <v>0</v>
      </c>
      <c r="P15" s="63">
        <f>SUM('Alloc Income Statement'!P16:P20)/8</f>
        <v>0</v>
      </c>
      <c r="Q15" s="63">
        <f>SUM('Alloc Income Statement'!Q16:Q20)/8</f>
        <v>0</v>
      </c>
      <c r="R15" s="63">
        <f>SUM('Alloc Income Statement'!R16:R20)/8</f>
        <v>0</v>
      </c>
      <c r="S15" s="63">
        <f>SUM('Alloc Income Statement'!S16:S20)/8</f>
        <v>0</v>
      </c>
      <c r="T15" s="63">
        <f>SUM('Alloc Income Statement'!T16:T20)/8</f>
        <v>0</v>
      </c>
      <c r="U15" s="63">
        <f>SUM('Alloc Income Statement'!U16:U20)/8</f>
        <v>0</v>
      </c>
      <c r="V15" s="63">
        <f>SUM('Alloc Income Statement'!V16:V20)/8</f>
        <v>0</v>
      </c>
    </row>
    <row r="16" spans="1:22" x14ac:dyDescent="0.25">
      <c r="A16" s="8">
        <v>5</v>
      </c>
      <c r="B16" s="3" t="s">
        <v>583</v>
      </c>
      <c r="C16" s="63">
        <f>'Trial Balance Summary'!E207</f>
        <v>17842393.459588982</v>
      </c>
      <c r="D16" s="63">
        <f>D12/$C12*$C16</f>
        <v>4894359.2430641484</v>
      </c>
      <c r="E16" s="63">
        <f t="shared" ref="E16:V16" si="1">E12/$C12*$C16</f>
        <v>2326756.8539821971</v>
      </c>
      <c r="F16" s="63">
        <f t="shared" si="1"/>
        <v>2813689.3808931787</v>
      </c>
      <c r="G16" s="63">
        <f t="shared" si="1"/>
        <v>857693.54416238877</v>
      </c>
      <c r="H16" s="63">
        <f t="shared" si="1"/>
        <v>1515012.8656179833</v>
      </c>
      <c r="I16" s="63">
        <f t="shared" si="1"/>
        <v>3958365.9138224041</v>
      </c>
      <c r="J16" s="63">
        <f t="shared" si="1"/>
        <v>311958.91040212172</v>
      </c>
      <c r="K16" s="63">
        <f t="shared" si="1"/>
        <v>1103131.7317531861</v>
      </c>
      <c r="L16" s="63">
        <f t="shared" si="1"/>
        <v>67.290759622037115</v>
      </c>
      <c r="M16" s="63">
        <f t="shared" si="1"/>
        <v>328.33962278439628</v>
      </c>
      <c r="N16" s="63">
        <f t="shared" si="1"/>
        <v>61029.385508965053</v>
      </c>
      <c r="O16" s="63">
        <f t="shared" si="1"/>
        <v>0</v>
      </c>
      <c r="P16" s="63">
        <f t="shared" si="1"/>
        <v>0</v>
      </c>
      <c r="Q16" s="63">
        <f t="shared" si="1"/>
        <v>0</v>
      </c>
      <c r="R16" s="63">
        <f t="shared" si="1"/>
        <v>0</v>
      </c>
      <c r="S16" s="63">
        <f t="shared" si="1"/>
        <v>0</v>
      </c>
      <c r="T16" s="63">
        <f t="shared" si="1"/>
        <v>0</v>
      </c>
      <c r="U16" s="63">
        <f t="shared" si="1"/>
        <v>0</v>
      </c>
      <c r="V16" s="63">
        <f t="shared" si="1"/>
        <v>0</v>
      </c>
    </row>
    <row r="17" spans="1:25" x14ac:dyDescent="0.25">
      <c r="A17" s="8">
        <v>6</v>
      </c>
      <c r="B17" s="3" t="s">
        <v>584</v>
      </c>
      <c r="C17" s="69">
        <f>'Trial Balance Summary'!E208</f>
        <v>1583638.7230001448</v>
      </c>
      <c r="D17" s="69">
        <f>D12/$C12*$C17</f>
        <v>434409.0292115222</v>
      </c>
      <c r="E17" s="69">
        <f t="shared" ref="E17:V17" si="2">E12/$C12*$C17</f>
        <v>206516.14153211721</v>
      </c>
      <c r="F17" s="69">
        <f t="shared" si="2"/>
        <v>249734.85021327331</v>
      </c>
      <c r="G17" s="69">
        <f t="shared" si="2"/>
        <v>76126.373520410139</v>
      </c>
      <c r="H17" s="69">
        <f t="shared" si="2"/>
        <v>134468.11635838242</v>
      </c>
      <c r="I17" s="69">
        <f t="shared" si="2"/>
        <v>351332.99549361115</v>
      </c>
      <c r="J17" s="69">
        <f t="shared" si="2"/>
        <v>27688.561605630744</v>
      </c>
      <c r="K17" s="69">
        <f t="shared" si="2"/>
        <v>97910.75008693352</v>
      </c>
      <c r="L17" s="69">
        <f t="shared" si="2"/>
        <v>5.9725312570260618</v>
      </c>
      <c r="M17" s="69">
        <f t="shared" si="2"/>
        <v>29.142465786011684</v>
      </c>
      <c r="N17" s="69">
        <f t="shared" si="2"/>
        <v>5416.7899812207907</v>
      </c>
      <c r="O17" s="69">
        <f t="shared" si="2"/>
        <v>0</v>
      </c>
      <c r="P17" s="69">
        <f t="shared" si="2"/>
        <v>0</v>
      </c>
      <c r="Q17" s="69">
        <f t="shared" si="2"/>
        <v>0</v>
      </c>
      <c r="R17" s="69">
        <f t="shared" si="2"/>
        <v>0</v>
      </c>
      <c r="S17" s="69">
        <f t="shared" si="2"/>
        <v>0</v>
      </c>
      <c r="T17" s="69">
        <f t="shared" si="2"/>
        <v>0</v>
      </c>
      <c r="U17" s="69">
        <f t="shared" si="2"/>
        <v>0</v>
      </c>
      <c r="V17" s="69">
        <f t="shared" si="2"/>
        <v>0</v>
      </c>
    </row>
    <row r="18" spans="1:25" x14ac:dyDescent="0.25">
      <c r="A18" s="8">
        <v>7</v>
      </c>
      <c r="B18" s="3" t="s">
        <v>585</v>
      </c>
      <c r="C18" s="63">
        <f t="shared" ref="C18:V18" si="3">SUM(C15:C17)</f>
        <v>33452544.793758444</v>
      </c>
      <c r="D18" s="63">
        <f t="shared" si="3"/>
        <v>8991473.5693479814</v>
      </c>
      <c r="E18" s="63">
        <f t="shared" si="3"/>
        <v>4736063.4505220391</v>
      </c>
      <c r="F18" s="63">
        <f t="shared" si="3"/>
        <v>4928316.5349738747</v>
      </c>
      <c r="G18" s="63">
        <f t="shared" si="3"/>
        <v>1536246.8373388657</v>
      </c>
      <c r="H18" s="63">
        <f t="shared" si="3"/>
        <v>2873048.2148412699</v>
      </c>
      <c r="I18" s="63">
        <f t="shared" si="3"/>
        <v>7654727.3275493477</v>
      </c>
      <c r="J18" s="63">
        <f t="shared" si="3"/>
        <v>595292.80878456053</v>
      </c>
      <c r="K18" s="63">
        <f t="shared" si="3"/>
        <v>2002012.8786053879</v>
      </c>
      <c r="L18" s="63">
        <f t="shared" si="3"/>
        <v>180.893619489093</v>
      </c>
      <c r="M18" s="63">
        <f t="shared" si="3"/>
        <v>1507.9858200486015</v>
      </c>
      <c r="N18" s="63">
        <f t="shared" si="3"/>
        <v>133674.29235558314</v>
      </c>
      <c r="O18" s="63">
        <f t="shared" si="3"/>
        <v>0</v>
      </c>
      <c r="P18" s="63">
        <f t="shared" si="3"/>
        <v>0</v>
      </c>
      <c r="Q18" s="63">
        <f t="shared" si="3"/>
        <v>0</v>
      </c>
      <c r="R18" s="63">
        <f t="shared" si="3"/>
        <v>0</v>
      </c>
      <c r="S18" s="63">
        <f t="shared" si="3"/>
        <v>0</v>
      </c>
      <c r="T18" s="63">
        <f t="shared" si="3"/>
        <v>0</v>
      </c>
      <c r="U18" s="63">
        <f t="shared" si="3"/>
        <v>0</v>
      </c>
      <c r="V18" s="63">
        <f t="shared" si="3"/>
        <v>0</v>
      </c>
    </row>
    <row r="20" spans="1:25" x14ac:dyDescent="0.25">
      <c r="A20" s="8">
        <v>8</v>
      </c>
      <c r="B20" s="3" t="s">
        <v>586</v>
      </c>
      <c r="C20" s="63">
        <f t="shared" ref="C20:V20" si="4">C12+C18</f>
        <v>3179654934.0043564</v>
      </c>
      <c r="D20" s="63">
        <f t="shared" si="4"/>
        <v>872028418.64398718</v>
      </c>
      <c r="E20" s="63">
        <f t="shared" si="4"/>
        <v>415020030.65990543</v>
      </c>
      <c r="F20" s="63">
        <f t="shared" si="4"/>
        <v>501074546.73174548</v>
      </c>
      <c r="G20" s="63">
        <f t="shared" si="4"/>
        <v>152775904.45199475</v>
      </c>
      <c r="H20" s="63">
        <f t="shared" si="4"/>
        <v>270019779.86201429</v>
      </c>
      <c r="I20" s="63">
        <f t="shared" si="4"/>
        <v>705645180.43824577</v>
      </c>
      <c r="J20" s="63">
        <f t="shared" si="4"/>
        <v>55603936.770461865</v>
      </c>
      <c r="K20" s="63">
        <f t="shared" si="4"/>
        <v>196520517.24387395</v>
      </c>
      <c r="L20" s="63">
        <f t="shared" si="4"/>
        <v>12046.473715239666</v>
      </c>
      <c r="M20" s="63">
        <f t="shared" si="4"/>
        <v>59405.089592390301</v>
      </c>
      <c r="N20" s="63">
        <f t="shared" si="4"/>
        <v>10895167.638819633</v>
      </c>
      <c r="O20" s="63">
        <f t="shared" si="4"/>
        <v>0</v>
      </c>
      <c r="P20" s="63">
        <f t="shared" si="4"/>
        <v>0</v>
      </c>
      <c r="Q20" s="63">
        <f t="shared" si="4"/>
        <v>0</v>
      </c>
      <c r="R20" s="63">
        <f t="shared" si="4"/>
        <v>0</v>
      </c>
      <c r="S20" s="63">
        <f t="shared" si="4"/>
        <v>0</v>
      </c>
      <c r="T20" s="63">
        <f t="shared" si="4"/>
        <v>0</v>
      </c>
      <c r="U20" s="63">
        <f t="shared" si="4"/>
        <v>0</v>
      </c>
      <c r="V20" s="63">
        <f t="shared" si="4"/>
        <v>0</v>
      </c>
    </row>
    <row r="22" spans="1:25" x14ac:dyDescent="0.25">
      <c r="B22" s="6" t="s">
        <v>587</v>
      </c>
    </row>
    <row r="23" spans="1:25" x14ac:dyDescent="0.25">
      <c r="A23" s="8">
        <v>9</v>
      </c>
      <c r="B23" s="3" t="s">
        <v>166</v>
      </c>
      <c r="C23" s="63">
        <f>SUM(D23:V23)</f>
        <v>1089220622.1905355</v>
      </c>
      <c r="D23" s="63">
        <f>'Allocate Plant'!F382</f>
        <v>302315568.22777909</v>
      </c>
      <c r="E23" s="63">
        <f>'Allocate Plant'!G382</f>
        <v>148130877.1534428</v>
      </c>
      <c r="F23" s="63">
        <f>'Allocate Plant'!H382</f>
        <v>169739423.54782176</v>
      </c>
      <c r="G23" s="63">
        <f>'Allocate Plant'!I382</f>
        <v>50993593.506688416</v>
      </c>
      <c r="H23" s="63">
        <f>'Allocate Plant'!J382</f>
        <v>91157557.880303219</v>
      </c>
      <c r="I23" s="63">
        <f>'Allocate Plant'!K382</f>
        <v>237779116.08878988</v>
      </c>
      <c r="J23" s="63">
        <f>'Allocate Plant'!L382</f>
        <v>18641477.766493674</v>
      </c>
      <c r="K23" s="63">
        <f>'Allocate Plant'!M382</f>
        <v>65538319.031071343</v>
      </c>
      <c r="L23" s="63">
        <f>'Allocate Plant'!N382</f>
        <v>5667.9202560394187</v>
      </c>
      <c r="M23" s="63">
        <f>'Allocate Plant'!O382</f>
        <v>27656.141932310122</v>
      </c>
      <c r="N23" s="63">
        <f>'Allocate Plant'!P382</f>
        <v>4891364.9259568481</v>
      </c>
      <c r="O23" s="63">
        <f>'Allocate Plant'!Q382</f>
        <v>0</v>
      </c>
      <c r="P23" s="63">
        <f>'Allocate Plant'!R382</f>
        <v>0</v>
      </c>
      <c r="Q23" s="63">
        <f>'Allocate Plant'!S382</f>
        <v>0</v>
      </c>
      <c r="R23" s="63">
        <f>'Allocate Plant'!T382</f>
        <v>0</v>
      </c>
      <c r="S23" s="63">
        <f>'Allocate Plant'!U382</f>
        <v>0</v>
      </c>
      <c r="T23" s="63">
        <f>'Allocate Plant'!V382</f>
        <v>0</v>
      </c>
      <c r="U23" s="63">
        <f>'Allocate Plant'!W382</f>
        <v>0</v>
      </c>
      <c r="V23" s="63">
        <f>'Allocate Plant'!X382</f>
        <v>0</v>
      </c>
      <c r="W23" s="63"/>
      <c r="X23" s="63"/>
      <c r="Y23" s="63"/>
    </row>
    <row r="24" spans="1:25" x14ac:dyDescent="0.25">
      <c r="A24" s="8">
        <v>10</v>
      </c>
      <c r="B24" s="3" t="s">
        <v>590</v>
      </c>
      <c r="C24" s="86">
        <v>0</v>
      </c>
      <c r="D24" s="69">
        <f>$C24*D12/$C12</f>
        <v>0</v>
      </c>
      <c r="E24" s="69">
        <f t="shared" ref="E24:V24" si="5">$C24*E12/$C12</f>
        <v>0</v>
      </c>
      <c r="F24" s="69">
        <f t="shared" si="5"/>
        <v>0</v>
      </c>
      <c r="G24" s="69">
        <f t="shared" si="5"/>
        <v>0</v>
      </c>
      <c r="H24" s="69">
        <f t="shared" si="5"/>
        <v>0</v>
      </c>
      <c r="I24" s="69">
        <f t="shared" si="5"/>
        <v>0</v>
      </c>
      <c r="J24" s="69">
        <f t="shared" si="5"/>
        <v>0</v>
      </c>
      <c r="K24" s="69">
        <f t="shared" si="5"/>
        <v>0</v>
      </c>
      <c r="L24" s="69">
        <f t="shared" si="5"/>
        <v>0</v>
      </c>
      <c r="M24" s="69">
        <f t="shared" si="5"/>
        <v>0</v>
      </c>
      <c r="N24" s="69">
        <f t="shared" si="5"/>
        <v>0</v>
      </c>
      <c r="O24" s="69">
        <f t="shared" si="5"/>
        <v>0</v>
      </c>
      <c r="P24" s="69">
        <f t="shared" si="5"/>
        <v>0</v>
      </c>
      <c r="Q24" s="69">
        <f t="shared" si="5"/>
        <v>0</v>
      </c>
      <c r="R24" s="69">
        <f t="shared" si="5"/>
        <v>0</v>
      </c>
      <c r="S24" s="69">
        <f t="shared" si="5"/>
        <v>0</v>
      </c>
      <c r="T24" s="69">
        <f t="shared" si="5"/>
        <v>0</v>
      </c>
      <c r="U24" s="69">
        <f t="shared" si="5"/>
        <v>0</v>
      </c>
      <c r="V24" s="69">
        <f t="shared" si="5"/>
        <v>0</v>
      </c>
      <c r="W24" s="63"/>
      <c r="X24" s="63"/>
      <c r="Y24" s="63"/>
    </row>
    <row r="25" spans="1:25" x14ac:dyDescent="0.25">
      <c r="A25" s="8">
        <v>11</v>
      </c>
      <c r="B25" s="3" t="s">
        <v>588</v>
      </c>
      <c r="C25" s="63">
        <f>C23+C24</f>
        <v>1089220622.1905355</v>
      </c>
      <c r="D25" s="63">
        <f t="shared" ref="D25:V25" si="6">D23+D24</f>
        <v>302315568.22777909</v>
      </c>
      <c r="E25" s="63">
        <f t="shared" si="6"/>
        <v>148130877.1534428</v>
      </c>
      <c r="F25" s="63">
        <f t="shared" si="6"/>
        <v>169739423.54782176</v>
      </c>
      <c r="G25" s="63">
        <f t="shared" si="6"/>
        <v>50993593.506688416</v>
      </c>
      <c r="H25" s="63">
        <f t="shared" si="6"/>
        <v>91157557.880303219</v>
      </c>
      <c r="I25" s="63">
        <f t="shared" si="6"/>
        <v>237779116.08878988</v>
      </c>
      <c r="J25" s="63">
        <f t="shared" si="6"/>
        <v>18641477.766493674</v>
      </c>
      <c r="K25" s="63">
        <f t="shared" si="6"/>
        <v>65538319.031071343</v>
      </c>
      <c r="L25" s="63">
        <f t="shared" si="6"/>
        <v>5667.9202560394187</v>
      </c>
      <c r="M25" s="63">
        <f t="shared" si="6"/>
        <v>27656.141932310122</v>
      </c>
      <c r="N25" s="63">
        <f t="shared" si="6"/>
        <v>4891364.9259568481</v>
      </c>
      <c r="O25" s="63">
        <f t="shared" si="6"/>
        <v>0</v>
      </c>
      <c r="P25" s="63">
        <f t="shared" si="6"/>
        <v>0</v>
      </c>
      <c r="Q25" s="63">
        <f t="shared" si="6"/>
        <v>0</v>
      </c>
      <c r="R25" s="63">
        <f t="shared" si="6"/>
        <v>0</v>
      </c>
      <c r="S25" s="63">
        <f t="shared" si="6"/>
        <v>0</v>
      </c>
      <c r="T25" s="63">
        <f t="shared" si="6"/>
        <v>0</v>
      </c>
      <c r="U25" s="63">
        <f t="shared" si="6"/>
        <v>0</v>
      </c>
      <c r="V25" s="63">
        <f t="shared" si="6"/>
        <v>0</v>
      </c>
      <c r="W25" s="63"/>
      <c r="X25" s="63"/>
      <c r="Y25" s="63"/>
    </row>
    <row r="26" spans="1:25" x14ac:dyDescent="0.25">
      <c r="A26" s="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:25" x14ac:dyDescent="0.25">
      <c r="A27" s="8">
        <v>12</v>
      </c>
      <c r="B27" s="3" t="s">
        <v>589</v>
      </c>
      <c r="C27" s="63">
        <f>C20-C25</f>
        <v>2090434311.8138208</v>
      </c>
      <c r="D27" s="63">
        <f t="shared" ref="D27:V27" si="7">D20-D25</f>
        <v>569712850.41620803</v>
      </c>
      <c r="E27" s="63">
        <f t="shared" si="7"/>
        <v>266889153.50646263</v>
      </c>
      <c r="F27" s="63">
        <f t="shared" si="7"/>
        <v>331335123.18392372</v>
      </c>
      <c r="G27" s="63">
        <f t="shared" si="7"/>
        <v>101782310.94530633</v>
      </c>
      <c r="H27" s="63">
        <f t="shared" si="7"/>
        <v>178862221.98171109</v>
      </c>
      <c r="I27" s="63">
        <f t="shared" si="7"/>
        <v>467866064.34945589</v>
      </c>
      <c r="J27" s="63">
        <f t="shared" si="7"/>
        <v>36962459.003968194</v>
      </c>
      <c r="K27" s="63">
        <f t="shared" si="7"/>
        <v>130982198.21280262</v>
      </c>
      <c r="L27" s="63">
        <f t="shared" si="7"/>
        <v>6378.5534592002477</v>
      </c>
      <c r="M27" s="63">
        <f t="shared" si="7"/>
        <v>31748.947660080179</v>
      </c>
      <c r="N27" s="63">
        <f t="shared" si="7"/>
        <v>6003802.712862785</v>
      </c>
      <c r="O27" s="63">
        <f t="shared" si="7"/>
        <v>0</v>
      </c>
      <c r="P27" s="63">
        <f t="shared" si="7"/>
        <v>0</v>
      </c>
      <c r="Q27" s="63">
        <f t="shared" si="7"/>
        <v>0</v>
      </c>
      <c r="R27" s="63">
        <f t="shared" si="7"/>
        <v>0</v>
      </c>
      <c r="S27" s="63">
        <f t="shared" si="7"/>
        <v>0</v>
      </c>
      <c r="T27" s="63">
        <f t="shared" si="7"/>
        <v>0</v>
      </c>
      <c r="U27" s="63">
        <f t="shared" si="7"/>
        <v>0</v>
      </c>
      <c r="V27" s="63">
        <f t="shared" si="7"/>
        <v>0</v>
      </c>
      <c r="W27" s="63"/>
      <c r="X27" s="63"/>
      <c r="Y27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U24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8.7109375" defaultRowHeight="15" x14ac:dyDescent="0.25"/>
  <cols>
    <col min="1" max="1" width="8.7109375" style="3"/>
    <col min="2" max="2" width="38.85546875" style="3" bestFit="1" customWidth="1"/>
    <col min="3" max="21" width="14.5703125" style="3" customWidth="1"/>
    <col min="22" max="16384" width="8.7109375" style="3"/>
  </cols>
  <sheetData>
    <row r="1" spans="1:21" x14ac:dyDescent="0.25">
      <c r="A1" s="15" t="s">
        <v>651</v>
      </c>
    </row>
    <row r="2" spans="1:21" x14ac:dyDescent="0.25">
      <c r="A2" s="15" t="s">
        <v>627</v>
      </c>
    </row>
    <row r="3" spans="1:21" x14ac:dyDescent="0.25">
      <c r="A3" s="15" t="s">
        <v>668</v>
      </c>
    </row>
    <row r="5" spans="1:21" x14ac:dyDescent="0.25">
      <c r="A5" s="8" t="s">
        <v>0</v>
      </c>
      <c r="B5" s="8"/>
      <c r="C5" s="18" t="str">
        <f>IF('Allocate Plant'!F4="","",'Allocate Plant'!F4)</f>
        <v>Sch. 1</v>
      </c>
      <c r="D5" s="18" t="str">
        <f>IF('Allocate Plant'!G4="","",'Allocate Plant'!G4)</f>
        <v>Sch. 3</v>
      </c>
      <c r="E5" s="18" t="str">
        <f>IF('Allocate Plant'!H4="","",'Allocate Plant'!H4)</f>
        <v>Sch. 2</v>
      </c>
      <c r="F5" s="18" t="str">
        <f>IF('Allocate Plant'!I4="","",'Allocate Plant'!I4)</f>
        <v>Sch. 7</v>
      </c>
      <c r="G5" s="18" t="str">
        <f>IF('Allocate Plant'!J4="","",'Allocate Plant'!J4)</f>
        <v>Sch. 14</v>
      </c>
      <c r="H5" s="18" t="str">
        <f>IF('Allocate Plant'!K4="","",'Allocate Plant'!K4)</f>
        <v>Sch. 15</v>
      </c>
      <c r="I5" s="18" t="str">
        <f>IF('Allocate Plant'!L4="","",'Allocate Plant'!L4)</f>
        <v>Sch. 94</v>
      </c>
      <c r="J5" s="18" t="str">
        <f>IF('Allocate Plant'!M4="","",'Allocate Plant'!M4)</f>
        <v>Sch. 16</v>
      </c>
      <c r="K5" s="18" t="str">
        <f>IF('Allocate Plant'!N4="","",'Allocate Plant'!N4)</f>
        <v>Sch. 85</v>
      </c>
      <c r="L5" s="18" t="str">
        <f>IF('Allocate Plant'!O4="","",'Allocate Plant'!O4)</f>
        <v>Other</v>
      </c>
      <c r="M5" s="18" t="str">
        <f>IF('Allocate Plant'!P4="","",'Allocate Plant'!P4)</f>
        <v>Sch. 3</v>
      </c>
      <c r="N5" s="18" t="str">
        <f>IF('Allocate Plant'!Q4="","",'Allocate Plant'!Q4)</f>
        <v>Sch. 17</v>
      </c>
      <c r="O5" s="18" t="str">
        <f>IF('Allocate Plant'!R4="","",'Allocate Plant'!R4)</f>
        <v/>
      </c>
      <c r="P5" s="18" t="str">
        <f>IF('Allocate Plant'!S4="","",'Allocate Plant'!S4)</f>
        <v/>
      </c>
      <c r="Q5" s="18" t="str">
        <f>IF('Allocate Plant'!T4="","",'Allocate Plant'!T4)</f>
        <v/>
      </c>
      <c r="R5" s="18" t="str">
        <f>IF('Allocate Plant'!U4="","",'Allocate Plant'!U4)</f>
        <v/>
      </c>
      <c r="S5" s="18" t="str">
        <f>IF('Allocate Plant'!V4="","",'Allocate Plant'!V4)</f>
        <v/>
      </c>
      <c r="T5" s="18" t="str">
        <f>IF('Allocate Plant'!W4="","",'Allocate Plant'!W4)</f>
        <v/>
      </c>
      <c r="U5" s="18" t="str">
        <f>IF('Allocate Plant'!X4="","",'Allocate Plant'!X4)</f>
        <v/>
      </c>
    </row>
    <row r="6" spans="1:21" x14ac:dyDescent="0.25">
      <c r="A6" s="9" t="s">
        <v>1</v>
      </c>
      <c r="B6" s="9" t="s">
        <v>2</v>
      </c>
      <c r="C6" s="19" t="str">
        <f>'Allocate Plant'!F5</f>
        <v>Domestic</v>
      </c>
      <c r="D6" s="19" t="str">
        <f>'Allocate Plant'!G5</f>
        <v>Irrigation</v>
      </c>
      <c r="E6" s="19" t="str">
        <f>'Allocate Plant'!H5</f>
        <v>GS</v>
      </c>
      <c r="F6" s="19" t="str">
        <f>'Allocate Plant'!I5</f>
        <v>LGS</v>
      </c>
      <c r="G6" s="19" t="str">
        <f>'Allocate Plant'!J5</f>
        <v>Industrial</v>
      </c>
      <c r="H6" s="19" t="str">
        <f>'Allocate Plant'!K5</f>
        <v>Lg. Ind.</v>
      </c>
      <c r="I6" s="75" t="str">
        <f>'Allocate Plant'!L5</f>
        <v>New Lg Ld</v>
      </c>
      <c r="J6" s="19" t="str">
        <f>'Allocate Plant'!M5</f>
        <v>Ag. Food</v>
      </c>
      <c r="K6" s="19" t="str">
        <f>'Allocate Plant'!N5</f>
        <v>Ag. Boiler</v>
      </c>
      <c r="L6" s="19" t="str">
        <f>'Allocate Plant'!O5</f>
        <v>(PA)</v>
      </c>
      <c r="M6" s="19" t="str">
        <f>'Allocate Plant'!P5</f>
        <v>St Lts</v>
      </c>
      <c r="N6" s="19" t="str">
        <f>'Allocate Plant'!Q5</f>
        <v>Evolving Ind.</v>
      </c>
      <c r="O6" s="19" t="str">
        <f>'Allocate Plant'!R5</f>
        <v>n/a</v>
      </c>
      <c r="P6" s="19" t="str">
        <f>'Allocate Plant'!S5</f>
        <v>n/a</v>
      </c>
      <c r="Q6" s="19" t="str">
        <f>'Allocate Plant'!T5</f>
        <v>n/a</v>
      </c>
      <c r="R6" s="19" t="str">
        <f>'Allocate Plant'!U5</f>
        <v>n/a</v>
      </c>
      <c r="S6" s="19" t="str">
        <f>'Allocate Plant'!V5</f>
        <v>n/a</v>
      </c>
      <c r="T6" s="19" t="str">
        <f>'Allocate Plant'!W5</f>
        <v>n/a</v>
      </c>
      <c r="U6" s="19" t="str">
        <f>'Allocate Plant'!X5</f>
        <v>n/a</v>
      </c>
    </row>
    <row r="7" spans="1:21" x14ac:dyDescent="0.25">
      <c r="A7" s="68" t="s">
        <v>69</v>
      </c>
      <c r="B7" s="68" t="s">
        <v>70</v>
      </c>
      <c r="C7" s="68" t="s">
        <v>71</v>
      </c>
      <c r="D7" s="68" t="s">
        <v>72</v>
      </c>
      <c r="E7" s="68" t="s">
        <v>73</v>
      </c>
      <c r="F7" s="68" t="s">
        <v>74</v>
      </c>
      <c r="G7" s="68" t="s">
        <v>75</v>
      </c>
      <c r="H7" s="68" t="s">
        <v>76</v>
      </c>
      <c r="I7" s="68" t="s">
        <v>77</v>
      </c>
      <c r="J7" s="68" t="s">
        <v>78</v>
      </c>
      <c r="K7" s="68" t="s">
        <v>79</v>
      </c>
      <c r="L7" s="68" t="s">
        <v>80</v>
      </c>
      <c r="M7" s="68" t="s">
        <v>87</v>
      </c>
      <c r="N7" s="68" t="s">
        <v>333</v>
      </c>
      <c r="O7" s="68" t="s">
        <v>334</v>
      </c>
      <c r="P7" s="68" t="s">
        <v>335</v>
      </c>
      <c r="Q7" s="68" t="s">
        <v>336</v>
      </c>
      <c r="R7" s="68" t="s">
        <v>337</v>
      </c>
      <c r="S7" s="68" t="s">
        <v>338</v>
      </c>
      <c r="T7" s="68" t="s">
        <v>339</v>
      </c>
      <c r="U7" s="68" t="s">
        <v>340</v>
      </c>
    </row>
    <row r="9" spans="1:21" x14ac:dyDescent="0.25">
      <c r="B9" s="6" t="s">
        <v>628</v>
      </c>
    </row>
    <row r="10" spans="1:21" x14ac:dyDescent="0.25">
      <c r="A10" s="8">
        <v>1</v>
      </c>
      <c r="B10" s="3" t="s">
        <v>629</v>
      </c>
      <c r="C10" s="10">
        <f>SUMIF($A$201:$A$249,"C",C$201:C$249)</f>
        <v>9184907.130509682</v>
      </c>
      <c r="D10" s="10">
        <f>SUMIF($A$201:$A$249,"C",D$201:D$249)</f>
        <v>2027892.6943527376</v>
      </c>
      <c r="E10" s="10">
        <f>SUMIF($A$201:$A$249,"C",E$201:E$249)</f>
        <v>2164207.8901119698</v>
      </c>
      <c r="F10" s="10">
        <f>SUMIF($A$201:$A$249,"C",F$201:F$249)</f>
        <v>83581.725922673708</v>
      </c>
      <c r="G10" s="10">
        <f t="shared" ref="G10:U10" si="0">SUMIF($A$201:$A$249,"C",G$201:G$249)</f>
        <v>10471.270472890959</v>
      </c>
      <c r="H10" s="10">
        <f t="shared" si="0"/>
        <v>5638.3764084797476</v>
      </c>
      <c r="I10" s="10">
        <f t="shared" si="0"/>
        <v>805.48234406853544</v>
      </c>
      <c r="J10" s="10">
        <f t="shared" si="0"/>
        <v>8860.3057847538894</v>
      </c>
      <c r="K10" s="10">
        <f t="shared" si="0"/>
        <v>805.48234406853544</v>
      </c>
      <c r="L10" s="10">
        <f t="shared" si="0"/>
        <v>3049.758616025345</v>
      </c>
      <c r="M10" s="10">
        <f t="shared" si="0"/>
        <v>466062.34133503778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  <c r="T10" s="10">
        <f t="shared" si="0"/>
        <v>0</v>
      </c>
      <c r="U10" s="10">
        <f t="shared" si="0"/>
        <v>0</v>
      </c>
    </row>
    <row r="11" spans="1:21" x14ac:dyDescent="0.25">
      <c r="A11" s="8">
        <v>2</v>
      </c>
      <c r="B11" s="3" t="s">
        <v>630</v>
      </c>
      <c r="C11" s="10">
        <f>SUMIF($A$201:$A$249,"D SUPP",C$201:C$249)</f>
        <v>15887871.630592775</v>
      </c>
      <c r="D11" s="10">
        <f>SUMIF($A$201:$A$249,"D SUPP",D$201:D$249)</f>
        <v>10302607.970119391</v>
      </c>
      <c r="E11" s="10">
        <f>SUMIF($A$201:$A$249,"D SUPP",E$201:E$249)</f>
        <v>9988392.5927720815</v>
      </c>
      <c r="F11" s="10">
        <f>SUMIF($A$201:$A$249,"D SUPP",F$201:F$249)</f>
        <v>3363905.5886269696</v>
      </c>
      <c r="G11" s="10">
        <f t="shared" ref="G11:U11" si="1">SUMIF($A$201:$A$249,"D SUPP",G$201:G$249)</f>
        <v>6418119.0286679696</v>
      </c>
      <c r="H11" s="10">
        <f t="shared" si="1"/>
        <v>16907590.304390602</v>
      </c>
      <c r="I11" s="10">
        <f t="shared" si="1"/>
        <v>1314230.4859454236</v>
      </c>
      <c r="J11" s="10">
        <f t="shared" si="1"/>
        <v>4463876.5339160347</v>
      </c>
      <c r="K11" s="10">
        <f t="shared" si="1"/>
        <v>0</v>
      </c>
      <c r="L11" s="10">
        <f t="shared" si="1"/>
        <v>0</v>
      </c>
      <c r="M11" s="10">
        <f t="shared" si="1"/>
        <v>20413.059322279089</v>
      </c>
      <c r="N11" s="10">
        <f t="shared" si="1"/>
        <v>0</v>
      </c>
      <c r="O11" s="10">
        <f t="shared" si="1"/>
        <v>0</v>
      </c>
      <c r="P11" s="10">
        <f t="shared" si="1"/>
        <v>0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</row>
    <row r="12" spans="1:21" x14ac:dyDescent="0.25">
      <c r="A12" s="8">
        <v>3</v>
      </c>
      <c r="B12" s="3" t="s">
        <v>631</v>
      </c>
      <c r="C12" s="10">
        <f>SUMIF($A$201:$A$249,"D DIST",C$201:C$249)</f>
        <v>11922675.227677034</v>
      </c>
      <c r="D12" s="10">
        <f>SUMIF($A$201:$A$249,"D DIST",D$201:D$249)</f>
        <v>8685567.5926216282</v>
      </c>
      <c r="E12" s="10">
        <f>SUMIF($A$201:$A$249,"D DIST",E$201:E$249)</f>
        <v>6708567.9638342895</v>
      </c>
      <c r="F12" s="10">
        <f>SUMIF($A$201:$A$249,"D DIST",F$201:F$249)</f>
        <v>2204329.2997115394</v>
      </c>
      <c r="G12" s="10">
        <f t="shared" ref="G12:U12" si="2">SUMIF($A$201:$A$249,"D DIST",G$201:G$249)</f>
        <v>4574756.9090990862</v>
      </c>
      <c r="H12" s="10">
        <f t="shared" si="2"/>
        <v>12219419.027748145</v>
      </c>
      <c r="I12" s="10">
        <f t="shared" si="2"/>
        <v>924084.56534305075</v>
      </c>
      <c r="J12" s="10">
        <f t="shared" si="2"/>
        <v>2932864.7938108654</v>
      </c>
      <c r="K12" s="10">
        <f t="shared" si="2"/>
        <v>310.49203415205943</v>
      </c>
      <c r="L12" s="10">
        <f t="shared" si="2"/>
        <v>3835.8013660368779</v>
      </c>
      <c r="M12" s="10">
        <f t="shared" si="2"/>
        <v>254150.54066419715</v>
      </c>
      <c r="N12" s="10">
        <f t="shared" si="2"/>
        <v>0</v>
      </c>
      <c r="O12" s="10">
        <f t="shared" si="2"/>
        <v>0</v>
      </c>
      <c r="P12" s="10">
        <f t="shared" si="2"/>
        <v>0</v>
      </c>
      <c r="Q12" s="10">
        <f t="shared" si="2"/>
        <v>0</v>
      </c>
      <c r="R12" s="10">
        <f t="shared" si="2"/>
        <v>0</v>
      </c>
      <c r="S12" s="10">
        <f t="shared" si="2"/>
        <v>0</v>
      </c>
      <c r="T12" s="10">
        <f t="shared" si="2"/>
        <v>0</v>
      </c>
      <c r="U12" s="10">
        <f t="shared" si="2"/>
        <v>0</v>
      </c>
    </row>
    <row r="13" spans="1:21" x14ac:dyDescent="0.25">
      <c r="A13" s="8">
        <v>4</v>
      </c>
      <c r="B13" s="3" t="s">
        <v>632</v>
      </c>
      <c r="C13" s="10">
        <f>SUMIF($A$201:$A$249,"E",C$201:C$249)</f>
        <v>2461415.8810133431</v>
      </c>
      <c r="D13" s="10">
        <f>SUMIF($A$201:$A$249,"E",D$201:D$249)</f>
        <v>1789899.5175558929</v>
      </c>
      <c r="E13" s="10">
        <f>SUMIF($A$201:$A$249,"E",E$201:E$249)</f>
        <v>1567523.5561351683</v>
      </c>
      <c r="F13" s="10">
        <f>SUMIF($A$201:$A$249,"E",F$201:F$249)</f>
        <v>785555.11135918438</v>
      </c>
      <c r="G13" s="10">
        <f t="shared" ref="G13:U13" si="3">SUMIF($A$201:$A$249,"E",G$201:G$249)</f>
        <v>1729381.3274087745</v>
      </c>
      <c r="H13" s="10">
        <f t="shared" si="3"/>
        <v>5272481.0900939126</v>
      </c>
      <c r="I13" s="10">
        <f t="shared" si="3"/>
        <v>400252.76701073197</v>
      </c>
      <c r="J13" s="10">
        <f t="shared" si="3"/>
        <v>1079671.5993532138</v>
      </c>
      <c r="K13" s="10">
        <f t="shared" si="3"/>
        <v>0</v>
      </c>
      <c r="L13" s="10">
        <f t="shared" si="3"/>
        <v>3573.0188918473054</v>
      </c>
      <c r="M13" s="10">
        <f t="shared" si="3"/>
        <v>14846.241177941063</v>
      </c>
      <c r="N13" s="10">
        <f t="shared" si="3"/>
        <v>0</v>
      </c>
      <c r="O13" s="10">
        <f t="shared" si="3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0</v>
      </c>
      <c r="U13" s="10">
        <f t="shared" si="3"/>
        <v>0</v>
      </c>
    </row>
    <row r="14" spans="1:21" x14ac:dyDescent="0.25">
      <c r="A14" s="8">
        <v>5</v>
      </c>
      <c r="B14" s="3" t="s">
        <v>633</v>
      </c>
      <c r="C14" s="10">
        <f>SUMIF($A$201:$A$249,"R",C$201:C$249)</f>
        <v>26256.074595665035</v>
      </c>
      <c r="D14" s="10">
        <f>SUMIF($A$201:$A$249,"R",D$201:D$249)</f>
        <v>15686.001979233099</v>
      </c>
      <c r="E14" s="10">
        <f>SUMIF($A$201:$A$249,"R",E$201:E$249)</f>
        <v>13370.30695328917</v>
      </c>
      <c r="F14" s="10">
        <f>SUMIF($A$201:$A$249,"R",F$201:F$249)</f>
        <v>4711.3717897496626</v>
      </c>
      <c r="G14" s="10">
        <f t="shared" ref="G14:U14" si="4">SUMIF($A$201:$A$249,"R",G$201:G$249)</f>
        <v>10255.833415757561</v>
      </c>
      <c r="H14" s="10">
        <f t="shared" si="4"/>
        <v>42307.010454065196</v>
      </c>
      <c r="I14" s="10">
        <f t="shared" si="4"/>
        <v>3649.1770659887266</v>
      </c>
      <c r="J14" s="10">
        <f t="shared" si="4"/>
        <v>5623.6504685060072</v>
      </c>
      <c r="K14" s="10">
        <f t="shared" si="4"/>
        <v>8.0890580885546068</v>
      </c>
      <c r="L14" s="10">
        <f t="shared" si="4"/>
        <v>28.838967303104468</v>
      </c>
      <c r="M14" s="10">
        <f t="shared" si="4"/>
        <v>617.52525235392909</v>
      </c>
      <c r="N14" s="10">
        <f t="shared" si="4"/>
        <v>0</v>
      </c>
      <c r="O14" s="10">
        <f t="shared" si="4"/>
        <v>0</v>
      </c>
      <c r="P14" s="10">
        <f t="shared" si="4"/>
        <v>0</v>
      </c>
      <c r="Q14" s="10">
        <f t="shared" si="4"/>
        <v>0</v>
      </c>
      <c r="R14" s="10">
        <f t="shared" si="4"/>
        <v>0</v>
      </c>
      <c r="S14" s="10">
        <f t="shared" si="4"/>
        <v>0</v>
      </c>
      <c r="T14" s="10">
        <f t="shared" si="4"/>
        <v>0</v>
      </c>
      <c r="U14" s="10">
        <f t="shared" si="4"/>
        <v>0</v>
      </c>
    </row>
    <row r="15" spans="1:21" x14ac:dyDescent="0.25">
      <c r="A15" s="8">
        <v>6</v>
      </c>
      <c r="B15" s="3" t="s">
        <v>634</v>
      </c>
      <c r="C15" s="91">
        <f>SUMIF($A$201:$A$249,"SPLIT",C$201:C$249)</f>
        <v>30220386.300821297</v>
      </c>
      <c r="D15" s="91">
        <f>SUMIF($A$201:$A$249,"SPLIT",D$201:D$249)</f>
        <v>14322854.80890888</v>
      </c>
      <c r="E15" s="91">
        <f>SUMIF($A$201:$A$249,"SPLIT",E$201:E$249)</f>
        <v>17413486.518085692</v>
      </c>
      <c r="F15" s="91">
        <f>SUMIF($A$201:$A$249,"SPLIT",F$201:F$249)</f>
        <v>5315554.8824481359</v>
      </c>
      <c r="G15" s="91">
        <f t="shared" ref="G15:U15" si="5">SUMIF($A$201:$A$249,"SPLIT",G$201:G$249)</f>
        <v>9378536.9049223717</v>
      </c>
      <c r="H15" s="91">
        <f t="shared" si="5"/>
        <v>24507779.786468115</v>
      </c>
      <c r="I15" s="91">
        <f t="shared" si="5"/>
        <v>1932430.3759123769</v>
      </c>
      <c r="J15" s="91">
        <f t="shared" si="5"/>
        <v>6837130.6119836736</v>
      </c>
      <c r="K15" s="91">
        <f t="shared" si="5"/>
        <v>400.48718338840115</v>
      </c>
      <c r="L15" s="91">
        <f t="shared" si="5"/>
        <v>1954.1436515552318</v>
      </c>
      <c r="M15" s="91">
        <f t="shared" si="5"/>
        <v>365694.97924762743</v>
      </c>
      <c r="N15" s="91">
        <f t="shared" si="5"/>
        <v>0</v>
      </c>
      <c r="O15" s="91">
        <f t="shared" si="5"/>
        <v>0</v>
      </c>
      <c r="P15" s="91">
        <f t="shared" si="5"/>
        <v>0</v>
      </c>
      <c r="Q15" s="91">
        <f t="shared" si="5"/>
        <v>0</v>
      </c>
      <c r="R15" s="91">
        <f t="shared" si="5"/>
        <v>0</v>
      </c>
      <c r="S15" s="91">
        <f t="shared" si="5"/>
        <v>0</v>
      </c>
      <c r="T15" s="91">
        <f t="shared" si="5"/>
        <v>0</v>
      </c>
      <c r="U15" s="91">
        <f t="shared" si="5"/>
        <v>0</v>
      </c>
    </row>
    <row r="16" spans="1:21" x14ac:dyDescent="0.25">
      <c r="A16" s="8">
        <v>7</v>
      </c>
      <c r="B16" s="3" t="s">
        <v>8</v>
      </c>
      <c r="C16" s="10">
        <f>SUM(C10:C15)</f>
        <v>69703512.245209798</v>
      </c>
      <c r="D16" s="10">
        <f>SUM(D10:D15)</f>
        <v>37144508.585537761</v>
      </c>
      <c r="E16" s="10">
        <f>SUM(E10:E15)</f>
        <v>37855548.827892497</v>
      </c>
      <c r="F16" s="10">
        <f>SUM(F10:F15)</f>
        <v>11757637.979858253</v>
      </c>
      <c r="G16" s="10">
        <f t="shared" ref="G16:U16" si="6">SUM(G10:G15)</f>
        <v>22121521.27398685</v>
      </c>
      <c r="H16" s="10">
        <f t="shared" si="6"/>
        <v>58955215.595563322</v>
      </c>
      <c r="I16" s="10">
        <f t="shared" si="6"/>
        <v>4575452.8536216402</v>
      </c>
      <c r="J16" s="10">
        <f t="shared" si="6"/>
        <v>15328027.495317047</v>
      </c>
      <c r="K16" s="10">
        <f t="shared" si="6"/>
        <v>1524.5506196975507</v>
      </c>
      <c r="L16" s="10">
        <f t="shared" si="6"/>
        <v>12441.561492767865</v>
      </c>
      <c r="M16" s="10">
        <f t="shared" si="6"/>
        <v>1121784.6869994365</v>
      </c>
      <c r="N16" s="10">
        <f t="shared" si="6"/>
        <v>0</v>
      </c>
      <c r="O16" s="10">
        <f t="shared" si="6"/>
        <v>0</v>
      </c>
      <c r="P16" s="10">
        <f t="shared" si="6"/>
        <v>0</v>
      </c>
      <c r="Q16" s="10">
        <f t="shared" si="6"/>
        <v>0</v>
      </c>
      <c r="R16" s="10">
        <f t="shared" si="6"/>
        <v>0</v>
      </c>
      <c r="S16" s="10">
        <f t="shared" si="6"/>
        <v>0</v>
      </c>
      <c r="T16" s="10">
        <f t="shared" si="6"/>
        <v>0</v>
      </c>
      <c r="U16" s="10">
        <f t="shared" si="6"/>
        <v>0</v>
      </c>
    </row>
    <row r="17" spans="1:21" x14ac:dyDescent="0.25">
      <c r="A17" s="8"/>
    </row>
    <row r="18" spans="1:21" x14ac:dyDescent="0.25">
      <c r="A18" s="8"/>
      <c r="B18" s="6" t="s">
        <v>635</v>
      </c>
    </row>
    <row r="19" spans="1:21" x14ac:dyDescent="0.25">
      <c r="A19" s="8">
        <v>8</v>
      </c>
      <c r="B19" s="3" t="s">
        <v>629</v>
      </c>
      <c r="C19" s="10">
        <f>C10+IFERROR(C$15*C10/SUM(C$10:C$14),0)</f>
        <v>16215035.444365242</v>
      </c>
      <c r="D19" s="10">
        <f t="shared" ref="D19:U23" si="7">D10+IFERROR(D$15*D10/SUM(D$10:D$14),0)</f>
        <v>3300596.8074528063</v>
      </c>
      <c r="E19" s="10">
        <f t="shared" si="7"/>
        <v>4007779.46061442</v>
      </c>
      <c r="F19" s="10">
        <f t="shared" si="7"/>
        <v>152547.50059427385</v>
      </c>
      <c r="G19" s="10">
        <f t="shared" si="7"/>
        <v>18177.879358784263</v>
      </c>
      <c r="H19" s="10">
        <f t="shared" si="7"/>
        <v>9649.8241150098729</v>
      </c>
      <c r="I19" s="10">
        <f t="shared" si="7"/>
        <v>1394.4060335440072</v>
      </c>
      <c r="J19" s="10">
        <f t="shared" si="7"/>
        <v>15994.895775051191</v>
      </c>
      <c r="K19" s="10">
        <f t="shared" si="7"/>
        <v>1092.4637944253768</v>
      </c>
      <c r="L19" s="10">
        <f t="shared" si="7"/>
        <v>3618.0268521646517</v>
      </c>
      <c r="M19" s="10">
        <f t="shared" si="7"/>
        <v>691480.90806755063</v>
      </c>
      <c r="N19" s="10">
        <f t="shared" si="7"/>
        <v>0</v>
      </c>
      <c r="O19" s="10">
        <f t="shared" si="7"/>
        <v>0</v>
      </c>
      <c r="P19" s="10">
        <f t="shared" si="7"/>
        <v>0</v>
      </c>
      <c r="Q19" s="10">
        <f t="shared" si="7"/>
        <v>0</v>
      </c>
      <c r="R19" s="10">
        <f t="shared" si="7"/>
        <v>0</v>
      </c>
      <c r="S19" s="10">
        <f t="shared" si="7"/>
        <v>0</v>
      </c>
      <c r="T19" s="10">
        <f t="shared" si="7"/>
        <v>0</v>
      </c>
      <c r="U19" s="10">
        <f t="shared" si="7"/>
        <v>0</v>
      </c>
    </row>
    <row r="20" spans="1:21" x14ac:dyDescent="0.25">
      <c r="A20" s="8">
        <v>9</v>
      </c>
      <c r="B20" s="3" t="s">
        <v>630</v>
      </c>
      <c r="C20" s="10">
        <f t="shared" ref="C20:R23" si="8">C11+IFERROR(C$15*C11/SUM(C$10:C$14),0)</f>
        <v>28048449.261924222</v>
      </c>
      <c r="D20" s="10">
        <f t="shared" si="8"/>
        <v>16768517.91483352</v>
      </c>
      <c r="E20" s="10">
        <f t="shared" si="8"/>
        <v>18496963.651580654</v>
      </c>
      <c r="F20" s="10">
        <f t="shared" si="8"/>
        <v>6139564.409747934</v>
      </c>
      <c r="G20" s="10">
        <f t="shared" si="8"/>
        <v>11141703.742204435</v>
      </c>
      <c r="H20" s="10">
        <f t="shared" si="8"/>
        <v>28936569.825427178</v>
      </c>
      <c r="I20" s="10">
        <f t="shared" si="8"/>
        <v>2275122.3941338742</v>
      </c>
      <c r="J20" s="10">
        <f t="shared" si="8"/>
        <v>8058326.8396381848</v>
      </c>
      <c r="K20" s="10">
        <f t="shared" si="8"/>
        <v>0</v>
      </c>
      <c r="L20" s="10">
        <f t="shared" si="8"/>
        <v>0</v>
      </c>
      <c r="M20" s="10">
        <f t="shared" si="8"/>
        <v>30286.164628047718</v>
      </c>
      <c r="N20" s="10">
        <f t="shared" si="8"/>
        <v>0</v>
      </c>
      <c r="O20" s="10">
        <f t="shared" si="8"/>
        <v>0</v>
      </c>
      <c r="P20" s="10">
        <f t="shared" si="8"/>
        <v>0</v>
      </c>
      <c r="Q20" s="10">
        <f t="shared" si="8"/>
        <v>0</v>
      </c>
      <c r="R20" s="10">
        <f t="shared" si="8"/>
        <v>0</v>
      </c>
      <c r="S20" s="10">
        <f t="shared" si="7"/>
        <v>0</v>
      </c>
      <c r="T20" s="10">
        <f t="shared" si="7"/>
        <v>0</v>
      </c>
      <c r="U20" s="10">
        <f t="shared" si="7"/>
        <v>0</v>
      </c>
    </row>
    <row r="21" spans="1:21" x14ac:dyDescent="0.25">
      <c r="A21" s="8">
        <v>10</v>
      </c>
      <c r="B21" s="3" t="s">
        <v>631</v>
      </c>
      <c r="C21" s="10">
        <f t="shared" si="8"/>
        <v>21048291.361189909</v>
      </c>
      <c r="D21" s="10">
        <f t="shared" si="7"/>
        <v>14136624.066429023</v>
      </c>
      <c r="E21" s="10">
        <f t="shared" si="7"/>
        <v>12423233.931653367</v>
      </c>
      <c r="F21" s="10">
        <f t="shared" si="7"/>
        <v>4023187.143429169</v>
      </c>
      <c r="G21" s="10">
        <f t="shared" si="7"/>
        <v>7941670.4405314568</v>
      </c>
      <c r="H21" s="10">
        <f t="shared" si="7"/>
        <v>20912978.464516446</v>
      </c>
      <c r="I21" s="10">
        <f t="shared" si="7"/>
        <v>1599723.5729720769</v>
      </c>
      <c r="J21" s="10">
        <f t="shared" si="7"/>
        <v>5294497.4856333155</v>
      </c>
      <c r="K21" s="10">
        <f t="shared" si="7"/>
        <v>421.11575538116477</v>
      </c>
      <c r="L21" s="10">
        <f t="shared" si="7"/>
        <v>4550.5346780454647</v>
      </c>
      <c r="M21" s="10">
        <f t="shared" si="7"/>
        <v>377074.54788329225</v>
      </c>
      <c r="N21" s="10">
        <f t="shared" si="7"/>
        <v>0</v>
      </c>
      <c r="O21" s="10">
        <f t="shared" si="7"/>
        <v>0</v>
      </c>
      <c r="P21" s="10">
        <f t="shared" si="7"/>
        <v>0</v>
      </c>
      <c r="Q21" s="10">
        <f t="shared" si="7"/>
        <v>0</v>
      </c>
      <c r="R21" s="10">
        <f t="shared" si="7"/>
        <v>0</v>
      </c>
      <c r="S21" s="10">
        <f t="shared" si="7"/>
        <v>0</v>
      </c>
      <c r="T21" s="10">
        <f t="shared" si="7"/>
        <v>0</v>
      </c>
      <c r="U21" s="10">
        <f t="shared" si="7"/>
        <v>0</v>
      </c>
    </row>
    <row r="22" spans="1:21" x14ac:dyDescent="0.25">
      <c r="A22" s="8">
        <v>11</v>
      </c>
      <c r="B22" s="3" t="s">
        <v>632</v>
      </c>
      <c r="C22" s="10">
        <f t="shared" si="8"/>
        <v>4345383.7025067555</v>
      </c>
      <c r="D22" s="10">
        <f t="shared" si="7"/>
        <v>2913239.2703805901</v>
      </c>
      <c r="E22" s="10">
        <f t="shared" si="7"/>
        <v>2902812.0362239205</v>
      </c>
      <c r="F22" s="10">
        <f t="shared" si="7"/>
        <v>1433740.0609286993</v>
      </c>
      <c r="G22" s="10">
        <f t="shared" si="7"/>
        <v>3002165.3261995967</v>
      </c>
      <c r="H22" s="10">
        <f t="shared" si="7"/>
        <v>9023610.9622982666</v>
      </c>
      <c r="I22" s="10">
        <f t="shared" si="7"/>
        <v>692895.2290169138</v>
      </c>
      <c r="J22" s="10">
        <f t="shared" si="7"/>
        <v>1949056.287950356</v>
      </c>
      <c r="K22" s="10">
        <f t="shared" si="7"/>
        <v>0</v>
      </c>
      <c r="L22" s="10">
        <f t="shared" si="7"/>
        <v>4238.7873669959017</v>
      </c>
      <c r="M22" s="10">
        <f t="shared" si="7"/>
        <v>22026.865122176256</v>
      </c>
      <c r="N22" s="10">
        <f t="shared" si="7"/>
        <v>0</v>
      </c>
      <c r="O22" s="10">
        <f t="shared" si="7"/>
        <v>0</v>
      </c>
      <c r="P22" s="10">
        <f t="shared" si="7"/>
        <v>0</v>
      </c>
      <c r="Q22" s="10">
        <f t="shared" si="7"/>
        <v>0</v>
      </c>
      <c r="R22" s="10">
        <f t="shared" si="7"/>
        <v>0</v>
      </c>
      <c r="S22" s="10">
        <f t="shared" si="7"/>
        <v>0</v>
      </c>
      <c r="T22" s="10">
        <f t="shared" si="7"/>
        <v>0</v>
      </c>
      <c r="U22" s="10">
        <f t="shared" si="7"/>
        <v>0</v>
      </c>
    </row>
    <row r="23" spans="1:21" x14ac:dyDescent="0.25">
      <c r="A23" s="8">
        <v>12</v>
      </c>
      <c r="B23" s="3" t="s">
        <v>633</v>
      </c>
      <c r="C23" s="91">
        <f t="shared" si="8"/>
        <v>46352.475223664165</v>
      </c>
      <c r="D23" s="91">
        <f t="shared" si="7"/>
        <v>25530.526441824433</v>
      </c>
      <c r="E23" s="91">
        <f t="shared" si="7"/>
        <v>24759.747820127461</v>
      </c>
      <c r="F23" s="91">
        <f t="shared" si="7"/>
        <v>8598.8651581758459</v>
      </c>
      <c r="G23" s="91">
        <f t="shared" si="7"/>
        <v>17803.885692579097</v>
      </c>
      <c r="H23" s="91">
        <f t="shared" si="7"/>
        <v>72406.519206419791</v>
      </c>
      <c r="I23" s="91">
        <f t="shared" si="7"/>
        <v>6317.2514652315494</v>
      </c>
      <c r="J23" s="91">
        <f t="shared" si="7"/>
        <v>10151.986320139164</v>
      </c>
      <c r="K23" s="91">
        <f t="shared" si="7"/>
        <v>10.971069891008989</v>
      </c>
      <c r="L23" s="91">
        <f t="shared" si="7"/>
        <v>34.212595561846015</v>
      </c>
      <c r="M23" s="91">
        <f t="shared" si="7"/>
        <v>916.201298369602</v>
      </c>
      <c r="N23" s="91">
        <f t="shared" si="7"/>
        <v>0</v>
      </c>
      <c r="O23" s="91">
        <f t="shared" si="7"/>
        <v>0</v>
      </c>
      <c r="P23" s="91">
        <f t="shared" si="7"/>
        <v>0</v>
      </c>
      <c r="Q23" s="91">
        <f t="shared" si="7"/>
        <v>0</v>
      </c>
      <c r="R23" s="91">
        <f t="shared" si="7"/>
        <v>0</v>
      </c>
      <c r="S23" s="91">
        <f t="shared" si="7"/>
        <v>0</v>
      </c>
      <c r="T23" s="91">
        <f t="shared" si="7"/>
        <v>0</v>
      </c>
      <c r="U23" s="91">
        <f t="shared" si="7"/>
        <v>0</v>
      </c>
    </row>
    <row r="24" spans="1:21" x14ac:dyDescent="0.25">
      <c r="A24" s="8">
        <v>13</v>
      </c>
      <c r="B24" s="3" t="s">
        <v>8</v>
      </c>
      <c r="C24" s="10">
        <f>SUM(C19:C23)</f>
        <v>69703512.245209783</v>
      </c>
      <c r="D24" s="10">
        <f>SUM(D19:D23)</f>
        <v>37144508.585537761</v>
      </c>
      <c r="E24" s="10">
        <f t="shared" ref="E24:U24" si="9">SUM(E19:E23)</f>
        <v>37855548.827892482</v>
      </c>
      <c r="F24" s="10">
        <f t="shared" si="9"/>
        <v>11757637.979858251</v>
      </c>
      <c r="G24" s="10">
        <f t="shared" si="9"/>
        <v>22121521.27398685</v>
      </c>
      <c r="H24" s="10">
        <f t="shared" si="9"/>
        <v>58955215.595563315</v>
      </c>
      <c r="I24" s="10">
        <f t="shared" si="9"/>
        <v>4575452.8536216402</v>
      </c>
      <c r="J24" s="10">
        <f t="shared" si="9"/>
        <v>15328027.495317047</v>
      </c>
      <c r="K24" s="10">
        <f t="shared" si="9"/>
        <v>1524.5506196975505</v>
      </c>
      <c r="L24" s="10">
        <f t="shared" si="9"/>
        <v>12441.561492767865</v>
      </c>
      <c r="M24" s="10">
        <f t="shared" si="9"/>
        <v>1121784.6869994365</v>
      </c>
      <c r="N24" s="10">
        <f t="shared" si="9"/>
        <v>0</v>
      </c>
      <c r="O24" s="10">
        <f t="shared" si="9"/>
        <v>0</v>
      </c>
      <c r="P24" s="10">
        <f t="shared" si="9"/>
        <v>0</v>
      </c>
      <c r="Q24" s="10">
        <f t="shared" si="9"/>
        <v>0</v>
      </c>
      <c r="R24" s="10">
        <f t="shared" si="9"/>
        <v>0</v>
      </c>
      <c r="S24" s="10">
        <f t="shared" si="9"/>
        <v>0</v>
      </c>
      <c r="T24" s="10">
        <f t="shared" si="9"/>
        <v>0</v>
      </c>
      <c r="U24" s="10">
        <f t="shared" si="9"/>
        <v>0</v>
      </c>
    </row>
    <row r="26" spans="1:21" x14ac:dyDescent="0.25">
      <c r="B26" s="6" t="s">
        <v>637</v>
      </c>
    </row>
    <row r="27" spans="1:21" x14ac:dyDescent="0.25">
      <c r="A27" s="8">
        <v>14</v>
      </c>
      <c r="B27" s="3" t="s">
        <v>638</v>
      </c>
      <c r="C27" s="5">
        <f>'Allocator Development'!E17</f>
        <v>38192</v>
      </c>
      <c r="D27" s="5">
        <f>'Allocator Development'!F17</f>
        <v>4589</v>
      </c>
      <c r="E27" s="5">
        <f>'Allocator Development'!G17</f>
        <v>6943</v>
      </c>
      <c r="F27" s="5">
        <f>'Allocator Development'!H17</f>
        <v>105</v>
      </c>
      <c r="G27" s="5">
        <f>'Allocator Development'!I17</f>
        <v>13</v>
      </c>
      <c r="H27" s="5">
        <f>'Allocator Development'!J17</f>
        <v>7</v>
      </c>
      <c r="I27" s="5">
        <f>'Allocator Development'!K17</f>
        <v>1</v>
      </c>
      <c r="J27" s="5">
        <f>'Allocator Development'!L17</f>
        <v>11</v>
      </c>
      <c r="K27" s="5">
        <f>'Allocator Development'!M17</f>
        <v>1</v>
      </c>
      <c r="L27" s="5">
        <f>'Allocator Development'!N17</f>
        <v>11</v>
      </c>
      <c r="M27" s="5">
        <f>'Allocator Development'!O17</f>
        <v>109</v>
      </c>
      <c r="N27" s="5">
        <f>'Allocator Development'!P17</f>
        <v>0</v>
      </c>
      <c r="O27" s="5">
        <f>'Allocator Development'!Q17</f>
        <v>0</v>
      </c>
      <c r="P27" s="5">
        <f>'Allocator Development'!R17</f>
        <v>0</v>
      </c>
      <c r="Q27" s="5">
        <f>'Allocator Development'!S17</f>
        <v>0</v>
      </c>
      <c r="R27" s="5">
        <f>'Allocator Development'!T17</f>
        <v>0</v>
      </c>
      <c r="S27" s="5">
        <f>'Allocator Development'!U17</f>
        <v>0</v>
      </c>
      <c r="T27" s="5">
        <f>'Allocator Development'!V17</f>
        <v>0</v>
      </c>
      <c r="U27" s="5">
        <f>'Allocator Development'!W17</f>
        <v>0</v>
      </c>
    </row>
    <row r="28" spans="1:21" x14ac:dyDescent="0.25">
      <c r="A28" s="8">
        <v>15</v>
      </c>
      <c r="B28" s="3" t="s">
        <v>366</v>
      </c>
      <c r="C28" s="5">
        <f>'Allocator Development'!E8</f>
        <v>817180656</v>
      </c>
      <c r="D28" s="5">
        <f>'Allocator Development'!F8</f>
        <v>599556324.90576243</v>
      </c>
      <c r="E28" s="5">
        <f>'Allocator Development'!G8</f>
        <v>522443672</v>
      </c>
      <c r="F28" s="5">
        <f>'Allocator Development'!H8</f>
        <v>264505404.96092501</v>
      </c>
      <c r="G28" s="5">
        <f>'Allocator Development'!I8</f>
        <v>588337987.59130085</v>
      </c>
      <c r="H28" s="5">
        <f>'Allocator Development'!J8</f>
        <v>1793705567.4030573</v>
      </c>
      <c r="I28" s="5">
        <f>'Allocator Development'!K8</f>
        <v>136166560.78458539</v>
      </c>
      <c r="J28" s="5">
        <f>'Allocator Development'!L8</f>
        <v>367305814.05429423</v>
      </c>
      <c r="K28" s="5">
        <f>'Allocator Development'!M8</f>
        <v>0</v>
      </c>
      <c r="L28" s="5">
        <f>'Allocator Development'!N8</f>
        <v>1190607</v>
      </c>
      <c r="M28" s="5">
        <f>'Allocator Development'!O8</f>
        <v>4947086</v>
      </c>
      <c r="N28" s="5">
        <f>'Allocator Development'!P8</f>
        <v>0</v>
      </c>
      <c r="O28" s="5">
        <f>'Allocator Development'!Q8</f>
        <v>0</v>
      </c>
      <c r="P28" s="5">
        <f>'Allocator Development'!R8</f>
        <v>0</v>
      </c>
      <c r="Q28" s="5">
        <f>'Allocator Development'!S8</f>
        <v>0</v>
      </c>
      <c r="R28" s="5">
        <f>'Allocator Development'!T8</f>
        <v>0</v>
      </c>
      <c r="S28" s="5">
        <f>'Allocator Development'!U8</f>
        <v>0</v>
      </c>
      <c r="T28" s="5">
        <f>'Allocator Development'!V8</f>
        <v>0</v>
      </c>
      <c r="U28" s="5">
        <f>'Allocator Development'!W8</f>
        <v>0</v>
      </c>
    </row>
    <row r="29" spans="1:21" x14ac:dyDescent="0.25">
      <c r="A29" s="8">
        <v>16</v>
      </c>
      <c r="B29" s="3" t="s">
        <v>639</v>
      </c>
      <c r="C29" s="5">
        <f>'Allocator Development'!E45</f>
        <v>7225617</v>
      </c>
      <c r="D29" s="5">
        <f>'Allocator Development'!F45</f>
        <v>4365915</v>
      </c>
      <c r="E29" s="5">
        <f>'Allocator Development'!G45</f>
        <v>3823455</v>
      </c>
      <c r="F29" s="5">
        <f>'Allocator Development'!H45</f>
        <v>1043205</v>
      </c>
      <c r="G29" s="5">
        <f>'Allocator Development'!I45</f>
        <v>1589952</v>
      </c>
      <c r="H29" s="5">
        <f>'Allocator Development'!J45</f>
        <v>3500916</v>
      </c>
      <c r="I29" s="5">
        <f>'Allocator Development'!K45</f>
        <v>239196</v>
      </c>
      <c r="J29" s="5">
        <f>'Allocator Development'!L45</f>
        <v>992628</v>
      </c>
      <c r="K29" s="5">
        <f>'Allocator Development'!M45</f>
        <v>0</v>
      </c>
      <c r="L29" s="5">
        <f>'Allocator Development'!N45</f>
        <v>5685</v>
      </c>
      <c r="M29" s="5">
        <f>'Allocator Development'!O45</f>
        <v>15792</v>
      </c>
      <c r="N29" s="5">
        <f>'Allocator Development'!P45</f>
        <v>0</v>
      </c>
      <c r="O29" s="5">
        <f>'Allocator Development'!Q45</f>
        <v>0</v>
      </c>
      <c r="P29" s="5">
        <f>'Allocator Development'!R45</f>
        <v>0</v>
      </c>
      <c r="Q29" s="5">
        <f>'Allocator Development'!S45</f>
        <v>0</v>
      </c>
      <c r="R29" s="5">
        <f>'Allocator Development'!T45</f>
        <v>0</v>
      </c>
      <c r="S29" s="5">
        <f>'Allocator Development'!U45</f>
        <v>0</v>
      </c>
      <c r="T29" s="5">
        <f>'Allocator Development'!V45</f>
        <v>0</v>
      </c>
      <c r="U29" s="5">
        <f>'Allocator Development'!W45</f>
        <v>0</v>
      </c>
    </row>
    <row r="31" spans="1:21" x14ac:dyDescent="0.25">
      <c r="A31" s="106"/>
      <c r="B31" s="107" t="s">
        <v>636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/>
    </row>
    <row r="32" spans="1:21" x14ac:dyDescent="0.25">
      <c r="A32" s="92">
        <v>17</v>
      </c>
      <c r="B32" s="93" t="s">
        <v>640</v>
      </c>
      <c r="C32" s="94">
        <f>IFERROR(C10/C27/12,0)</f>
        <v>20.041080004777793</v>
      </c>
      <c r="D32" s="94">
        <f t="shared" ref="D32:U32" si="10">IFERROR(D10/D27/12,0)</f>
        <v>36.825246864835073</v>
      </c>
      <c r="E32" s="94">
        <f t="shared" si="10"/>
        <v>25.975897668058593</v>
      </c>
      <c r="F32" s="94">
        <f t="shared" si="10"/>
        <v>66.334703113233104</v>
      </c>
      <c r="G32" s="94">
        <f t="shared" si="10"/>
        <v>67.123528672377944</v>
      </c>
      <c r="H32" s="94">
        <f t="shared" si="10"/>
        <v>67.123528672377944</v>
      </c>
      <c r="I32" s="94">
        <f t="shared" si="10"/>
        <v>67.123528672377958</v>
      </c>
      <c r="J32" s="94">
        <f t="shared" si="10"/>
        <v>67.123528672377958</v>
      </c>
      <c r="K32" s="94">
        <f t="shared" si="10"/>
        <v>67.123528672377958</v>
      </c>
      <c r="L32" s="94">
        <f t="shared" si="10"/>
        <v>23.104231939585947</v>
      </c>
      <c r="M32" s="94">
        <f t="shared" si="10"/>
        <v>356.31677472097687</v>
      </c>
      <c r="N32" s="94">
        <f t="shared" si="10"/>
        <v>0</v>
      </c>
      <c r="O32" s="94">
        <f t="shared" si="10"/>
        <v>0</v>
      </c>
      <c r="P32" s="94">
        <f t="shared" si="10"/>
        <v>0</v>
      </c>
      <c r="Q32" s="94">
        <f t="shared" si="10"/>
        <v>0</v>
      </c>
      <c r="R32" s="94">
        <f t="shared" si="10"/>
        <v>0</v>
      </c>
      <c r="S32" s="94">
        <f t="shared" si="10"/>
        <v>0</v>
      </c>
      <c r="T32" s="94">
        <f t="shared" si="10"/>
        <v>0</v>
      </c>
      <c r="U32" s="95">
        <f t="shared" si="10"/>
        <v>0</v>
      </c>
    </row>
    <row r="33" spans="1:21" x14ac:dyDescent="0.25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6"/>
    </row>
    <row r="34" spans="1:21" x14ac:dyDescent="0.25">
      <c r="A34" s="92">
        <v>18</v>
      </c>
      <c r="B34" s="93" t="s">
        <v>641</v>
      </c>
      <c r="C34" s="97">
        <f>IFERROR(C21/C29,0)</f>
        <v>2.9130095549196571</v>
      </c>
      <c r="D34" s="97">
        <f t="shared" ref="D34:U34" si="11">IFERROR(D21/D29,0)</f>
        <v>3.237952197060415</v>
      </c>
      <c r="E34" s="97">
        <f t="shared" si="11"/>
        <v>3.2492167245732899</v>
      </c>
      <c r="F34" s="97">
        <f t="shared" si="11"/>
        <v>3.8565642835580438</v>
      </c>
      <c r="G34" s="97">
        <f t="shared" si="11"/>
        <v>4.9949120731515526</v>
      </c>
      <c r="H34" s="97">
        <f t="shared" si="11"/>
        <v>5.9735733346691111</v>
      </c>
      <c r="I34" s="97">
        <f t="shared" si="11"/>
        <v>6.6879194174320515</v>
      </c>
      <c r="J34" s="97">
        <f t="shared" si="11"/>
        <v>5.3338183948400761</v>
      </c>
      <c r="K34" s="97">
        <f t="shared" si="11"/>
        <v>0</v>
      </c>
      <c r="L34" s="97">
        <f t="shared" si="11"/>
        <v>0.80044585365795329</v>
      </c>
      <c r="M34" s="97">
        <f t="shared" si="11"/>
        <v>23.877567621789023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97">
        <f t="shared" si="11"/>
        <v>0</v>
      </c>
      <c r="R34" s="97">
        <f t="shared" si="11"/>
        <v>0</v>
      </c>
      <c r="S34" s="97">
        <f t="shared" si="11"/>
        <v>0</v>
      </c>
      <c r="T34" s="97">
        <f t="shared" si="11"/>
        <v>0</v>
      </c>
      <c r="U34" s="98">
        <f t="shared" si="11"/>
        <v>0</v>
      </c>
    </row>
    <row r="35" spans="1:21" x14ac:dyDescent="0.25">
      <c r="A35" s="92">
        <v>19</v>
      </c>
      <c r="B35" s="99" t="s">
        <v>642</v>
      </c>
      <c r="C35" s="94">
        <f>IFERROR(C21/C27/12,0)</f>
        <v>45.926484083032022</v>
      </c>
      <c r="D35" s="94">
        <f t="shared" ref="D35:U35" si="12">IFERROR(D21/D27/12,0)</f>
        <v>256.71213892694527</v>
      </c>
      <c r="E35" s="94">
        <f t="shared" si="12"/>
        <v>149.10982202282116</v>
      </c>
      <c r="F35" s="94">
        <f t="shared" si="12"/>
        <v>3193.0056693882293</v>
      </c>
      <c r="G35" s="94">
        <f t="shared" si="12"/>
        <v>50908.14384956062</v>
      </c>
      <c r="H35" s="94">
        <f t="shared" si="12"/>
        <v>248964.02933948149</v>
      </c>
      <c r="I35" s="94">
        <f t="shared" si="12"/>
        <v>133310.29774767309</v>
      </c>
      <c r="J35" s="94">
        <f t="shared" si="12"/>
        <v>40109.829436616026</v>
      </c>
      <c r="K35" s="94">
        <f t="shared" si="12"/>
        <v>35.092979615097065</v>
      </c>
      <c r="L35" s="94">
        <f t="shared" si="12"/>
        <v>34.473747560950493</v>
      </c>
      <c r="M35" s="94">
        <f t="shared" si="12"/>
        <v>288.28329348875553</v>
      </c>
      <c r="N35" s="94">
        <f t="shared" si="12"/>
        <v>0</v>
      </c>
      <c r="O35" s="94">
        <f t="shared" si="12"/>
        <v>0</v>
      </c>
      <c r="P35" s="94">
        <f t="shared" si="12"/>
        <v>0</v>
      </c>
      <c r="Q35" s="94">
        <f t="shared" si="12"/>
        <v>0</v>
      </c>
      <c r="R35" s="94">
        <f t="shared" si="12"/>
        <v>0</v>
      </c>
      <c r="S35" s="94">
        <f t="shared" si="12"/>
        <v>0</v>
      </c>
      <c r="T35" s="94">
        <f t="shared" si="12"/>
        <v>0</v>
      </c>
      <c r="U35" s="95">
        <f t="shared" si="12"/>
        <v>0</v>
      </c>
    </row>
    <row r="36" spans="1:21" x14ac:dyDescent="0.25">
      <c r="A36" s="92">
        <v>20</v>
      </c>
      <c r="B36" s="99" t="s">
        <v>645</v>
      </c>
      <c r="C36" s="100">
        <f>IFERROR(C21/C28,0)</f>
        <v>2.5757207058985876E-2</v>
      </c>
      <c r="D36" s="100">
        <f t="shared" ref="D36:U36" si="13">IFERROR(D21/D28,0)</f>
        <v>2.3578475414550919E-2</v>
      </c>
      <c r="E36" s="100">
        <f t="shared" si="13"/>
        <v>2.3779087770544126E-2</v>
      </c>
      <c r="F36" s="100">
        <f t="shared" si="13"/>
        <v>1.5210226588842328E-2</v>
      </c>
      <c r="G36" s="100">
        <f t="shared" si="13"/>
        <v>1.349848319848467E-2</v>
      </c>
      <c r="H36" s="100">
        <f t="shared" si="13"/>
        <v>1.1659092130039178E-2</v>
      </c>
      <c r="I36" s="100">
        <f t="shared" si="13"/>
        <v>1.1748285069069412E-2</v>
      </c>
      <c r="J36" s="100">
        <f t="shared" si="13"/>
        <v>1.4414412413441123E-2</v>
      </c>
      <c r="K36" s="100">
        <f t="shared" si="13"/>
        <v>0</v>
      </c>
      <c r="L36" s="100">
        <f t="shared" si="13"/>
        <v>3.8220291649935408E-3</v>
      </c>
      <c r="M36" s="100">
        <f t="shared" si="13"/>
        <v>7.6221546963867667E-2</v>
      </c>
      <c r="N36" s="100">
        <f t="shared" si="13"/>
        <v>0</v>
      </c>
      <c r="O36" s="100">
        <f t="shared" si="13"/>
        <v>0</v>
      </c>
      <c r="P36" s="100">
        <f t="shared" si="13"/>
        <v>0</v>
      </c>
      <c r="Q36" s="100">
        <f t="shared" si="13"/>
        <v>0</v>
      </c>
      <c r="R36" s="100">
        <f t="shared" si="13"/>
        <v>0</v>
      </c>
      <c r="S36" s="100">
        <f t="shared" si="13"/>
        <v>0</v>
      </c>
      <c r="T36" s="100">
        <f t="shared" si="13"/>
        <v>0</v>
      </c>
      <c r="U36" s="101">
        <f t="shared" si="13"/>
        <v>0</v>
      </c>
    </row>
    <row r="37" spans="1:21" x14ac:dyDescent="0.25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6"/>
    </row>
    <row r="38" spans="1:21" x14ac:dyDescent="0.25">
      <c r="A38" s="92">
        <v>21</v>
      </c>
      <c r="B38" s="93" t="s">
        <v>643</v>
      </c>
      <c r="C38" s="97">
        <f>IFERROR(C20/C29,0)</f>
        <v>3.8818068079064005</v>
      </c>
      <c r="D38" s="97">
        <f t="shared" ref="D38:U38" si="14">IFERROR(D20/D29,0)</f>
        <v>3.8407797483078623</v>
      </c>
      <c r="E38" s="97">
        <f t="shared" si="14"/>
        <v>4.8377615668500491</v>
      </c>
      <c r="F38" s="97">
        <f t="shared" si="14"/>
        <v>5.8852904364414798</v>
      </c>
      <c r="G38" s="97">
        <f t="shared" si="14"/>
        <v>7.0075723935090082</v>
      </c>
      <c r="H38" s="97">
        <f t="shared" si="14"/>
        <v>8.2654281980565028</v>
      </c>
      <c r="I38" s="97">
        <f t="shared" si="14"/>
        <v>9.5115403022369698</v>
      </c>
      <c r="J38" s="97">
        <f t="shared" si="14"/>
        <v>8.1181740185025859</v>
      </c>
      <c r="K38" s="97">
        <f t="shared" si="14"/>
        <v>0</v>
      </c>
      <c r="L38" s="97">
        <f t="shared" si="14"/>
        <v>0</v>
      </c>
      <c r="M38" s="97">
        <f t="shared" si="14"/>
        <v>1.9178169090709041</v>
      </c>
      <c r="N38" s="97">
        <f t="shared" si="14"/>
        <v>0</v>
      </c>
      <c r="O38" s="97">
        <f t="shared" si="14"/>
        <v>0</v>
      </c>
      <c r="P38" s="97">
        <f t="shared" si="14"/>
        <v>0</v>
      </c>
      <c r="Q38" s="97">
        <f t="shared" si="14"/>
        <v>0</v>
      </c>
      <c r="R38" s="97">
        <f t="shared" si="14"/>
        <v>0</v>
      </c>
      <c r="S38" s="97">
        <f t="shared" si="14"/>
        <v>0</v>
      </c>
      <c r="T38" s="97">
        <f t="shared" si="14"/>
        <v>0</v>
      </c>
      <c r="U38" s="98">
        <f t="shared" si="14"/>
        <v>0</v>
      </c>
    </row>
    <row r="39" spans="1:21" x14ac:dyDescent="0.25">
      <c r="A39" s="92">
        <v>22</v>
      </c>
      <c r="B39" s="99" t="s">
        <v>644</v>
      </c>
      <c r="C39" s="94">
        <f>IFERROR(C20/C27/12,0)</f>
        <v>61.200533405608986</v>
      </c>
      <c r="D39" s="94">
        <f t="shared" ref="D39:U39" si="15">IFERROR(D20/D27/12,0)</f>
        <v>304.5056641758103</v>
      </c>
      <c r="E39" s="94">
        <f t="shared" si="15"/>
        <v>222.00974184527169</v>
      </c>
      <c r="F39" s="94">
        <f t="shared" si="15"/>
        <v>4872.6701664666143</v>
      </c>
      <c r="G39" s="94">
        <f t="shared" si="15"/>
        <v>71421.177834643822</v>
      </c>
      <c r="H39" s="94">
        <f t="shared" si="15"/>
        <v>344482.97411222832</v>
      </c>
      <c r="I39" s="94">
        <f t="shared" si="15"/>
        <v>189593.53284448953</v>
      </c>
      <c r="J39" s="94">
        <f t="shared" si="15"/>
        <v>61047.930603319583</v>
      </c>
      <c r="K39" s="94">
        <f t="shared" si="15"/>
        <v>0</v>
      </c>
      <c r="L39" s="94">
        <f t="shared" si="15"/>
        <v>0</v>
      </c>
      <c r="M39" s="94">
        <f t="shared" si="15"/>
        <v>23.154560113186331</v>
      </c>
      <c r="N39" s="94">
        <f t="shared" si="15"/>
        <v>0</v>
      </c>
      <c r="O39" s="94">
        <f t="shared" si="15"/>
        <v>0</v>
      </c>
      <c r="P39" s="94">
        <f t="shared" si="15"/>
        <v>0</v>
      </c>
      <c r="Q39" s="94">
        <f t="shared" si="15"/>
        <v>0</v>
      </c>
      <c r="R39" s="94">
        <f t="shared" si="15"/>
        <v>0</v>
      </c>
      <c r="S39" s="94">
        <f t="shared" si="15"/>
        <v>0</v>
      </c>
      <c r="T39" s="94">
        <f t="shared" si="15"/>
        <v>0</v>
      </c>
      <c r="U39" s="95">
        <f t="shared" si="15"/>
        <v>0</v>
      </c>
    </row>
    <row r="40" spans="1:21" x14ac:dyDescent="0.25">
      <c r="A40" s="92">
        <v>23</v>
      </c>
      <c r="B40" s="99" t="s">
        <v>646</v>
      </c>
      <c r="C40" s="100">
        <f>IFERROR(C20/C28,0)</f>
        <v>3.4323437609521952E-2</v>
      </c>
      <c r="D40" s="100">
        <f t="shared" ref="D40:U40" si="16">IFERROR(D20/D28,0)</f>
        <v>2.7968211189280966E-2</v>
      </c>
      <c r="E40" s="100">
        <f t="shared" si="16"/>
        <v>3.5404704167956033E-2</v>
      </c>
      <c r="F40" s="100">
        <f t="shared" si="16"/>
        <v>2.3211489423646835E-2</v>
      </c>
      <c r="G40" s="100">
        <f t="shared" si="16"/>
        <v>1.893759025797296E-2</v>
      </c>
      <c r="H40" s="100">
        <f t="shared" si="16"/>
        <v>1.6132285226343919E-2</v>
      </c>
      <c r="I40" s="100">
        <f t="shared" si="16"/>
        <v>1.6708378187895213E-2</v>
      </c>
      <c r="J40" s="100">
        <f t="shared" si="16"/>
        <v>2.1939012483061383E-2</v>
      </c>
      <c r="K40" s="100">
        <f t="shared" si="16"/>
        <v>0</v>
      </c>
      <c r="L40" s="100">
        <f t="shared" si="16"/>
        <v>0</v>
      </c>
      <c r="M40" s="100">
        <f t="shared" si="16"/>
        <v>6.1220210499772429E-3</v>
      </c>
      <c r="N40" s="100">
        <f t="shared" si="16"/>
        <v>0</v>
      </c>
      <c r="O40" s="100">
        <f t="shared" si="16"/>
        <v>0</v>
      </c>
      <c r="P40" s="100">
        <f t="shared" si="16"/>
        <v>0</v>
      </c>
      <c r="Q40" s="100">
        <f t="shared" si="16"/>
        <v>0</v>
      </c>
      <c r="R40" s="100">
        <f t="shared" si="16"/>
        <v>0</v>
      </c>
      <c r="S40" s="100">
        <f t="shared" si="16"/>
        <v>0</v>
      </c>
      <c r="T40" s="100">
        <f t="shared" si="16"/>
        <v>0</v>
      </c>
      <c r="U40" s="101">
        <f t="shared" si="16"/>
        <v>0</v>
      </c>
    </row>
    <row r="41" spans="1:21" x14ac:dyDescent="0.25">
      <c r="A41" s="10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6"/>
    </row>
    <row r="42" spans="1:21" x14ac:dyDescent="0.25">
      <c r="A42" s="92">
        <v>24</v>
      </c>
      <c r="B42" s="93" t="s">
        <v>647</v>
      </c>
      <c r="C42" s="100">
        <f>IFERROR(C22/C28,0)</f>
        <v>5.3175312834457932E-3</v>
      </c>
      <c r="D42" s="100">
        <f t="shared" ref="D42:U42" si="17">IFERROR(D22/D28,0)</f>
        <v>4.8589918067138893E-3</v>
      </c>
      <c r="E42" s="100">
        <f t="shared" si="17"/>
        <v>5.5562201090721998E-3</v>
      </c>
      <c r="F42" s="100">
        <f t="shared" si="17"/>
        <v>5.4204565730537856E-3</v>
      </c>
      <c r="G42" s="100">
        <f t="shared" si="17"/>
        <v>5.1027902150100543E-3</v>
      </c>
      <c r="H42" s="100">
        <f t="shared" si="17"/>
        <v>5.0307091232162085E-3</v>
      </c>
      <c r="I42" s="100">
        <f t="shared" si="17"/>
        <v>5.0885858100879078E-3</v>
      </c>
      <c r="J42" s="100">
        <f t="shared" si="17"/>
        <v>5.3063583895850107E-3</v>
      </c>
      <c r="K42" s="100">
        <f t="shared" si="17"/>
        <v>0</v>
      </c>
      <c r="L42" s="100">
        <f t="shared" si="17"/>
        <v>3.5601901945779774E-3</v>
      </c>
      <c r="M42" s="100">
        <f t="shared" si="17"/>
        <v>4.4524928659368879E-3</v>
      </c>
      <c r="N42" s="100">
        <f t="shared" si="17"/>
        <v>0</v>
      </c>
      <c r="O42" s="100">
        <f t="shared" si="17"/>
        <v>0</v>
      </c>
      <c r="P42" s="100">
        <f t="shared" si="17"/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1">
        <f t="shared" si="17"/>
        <v>0</v>
      </c>
    </row>
    <row r="43" spans="1:21" x14ac:dyDescent="0.25">
      <c r="A43" s="103">
        <v>25</v>
      </c>
      <c r="B43" s="40" t="s">
        <v>648</v>
      </c>
      <c r="C43" s="104">
        <f>IFERROR(C23/C28,0)</f>
        <v>5.6722433262864906E-5</v>
      </c>
      <c r="D43" s="104">
        <f t="shared" ref="D43:U43" si="18">IFERROR(D23/D28,0)</f>
        <v>4.2582365294598952E-5</v>
      </c>
      <c r="E43" s="104">
        <f t="shared" si="18"/>
        <v>4.7392186272145071E-5</v>
      </c>
      <c r="F43" s="104">
        <f t="shared" si="18"/>
        <v>3.2509222862368896E-5</v>
      </c>
      <c r="G43" s="104">
        <f t="shared" si="18"/>
        <v>3.0261322688799205E-5</v>
      </c>
      <c r="H43" s="104">
        <f t="shared" si="18"/>
        <v>4.0367003661169758E-5</v>
      </c>
      <c r="I43" s="104">
        <f t="shared" si="18"/>
        <v>4.6393559687722452E-5</v>
      </c>
      <c r="J43" s="104">
        <f t="shared" si="18"/>
        <v>2.7639056970218616E-5</v>
      </c>
      <c r="K43" s="104">
        <f t="shared" si="18"/>
        <v>0</v>
      </c>
      <c r="L43" s="104">
        <f t="shared" si="18"/>
        <v>2.8735422823690786E-5</v>
      </c>
      <c r="M43" s="104">
        <f t="shared" si="18"/>
        <v>1.8520019631144516E-4</v>
      </c>
      <c r="N43" s="104">
        <f t="shared" si="18"/>
        <v>0</v>
      </c>
      <c r="O43" s="104">
        <f t="shared" si="18"/>
        <v>0</v>
      </c>
      <c r="P43" s="104">
        <f t="shared" si="18"/>
        <v>0</v>
      </c>
      <c r="Q43" s="104">
        <f t="shared" si="18"/>
        <v>0</v>
      </c>
      <c r="R43" s="104">
        <f t="shared" si="18"/>
        <v>0</v>
      </c>
      <c r="S43" s="104">
        <f t="shared" si="18"/>
        <v>0</v>
      </c>
      <c r="T43" s="104">
        <f t="shared" si="18"/>
        <v>0</v>
      </c>
      <c r="U43" s="105">
        <f t="shared" si="18"/>
        <v>0</v>
      </c>
    </row>
    <row r="200" spans="1:21" x14ac:dyDescent="0.25">
      <c r="A200" s="90" t="s">
        <v>362</v>
      </c>
      <c r="B200" s="90" t="s">
        <v>332</v>
      </c>
      <c r="C200" s="90" t="str">
        <f>C6</f>
        <v>Domestic</v>
      </c>
      <c r="D200" s="90" t="str">
        <f t="shared" ref="D200:U200" si="19">D6</f>
        <v>Irrigation</v>
      </c>
      <c r="E200" s="90" t="str">
        <f t="shared" si="19"/>
        <v>GS</v>
      </c>
      <c r="F200" s="90" t="str">
        <f t="shared" si="19"/>
        <v>LGS</v>
      </c>
      <c r="G200" s="90" t="str">
        <f t="shared" si="19"/>
        <v>Industrial</v>
      </c>
      <c r="H200" s="90" t="str">
        <f t="shared" si="19"/>
        <v>Lg. Ind.</v>
      </c>
      <c r="I200" s="90" t="str">
        <f t="shared" si="19"/>
        <v>New Lg Ld</v>
      </c>
      <c r="J200" s="90" t="str">
        <f t="shared" si="19"/>
        <v>Ag. Food</v>
      </c>
      <c r="K200" s="90" t="str">
        <f t="shared" si="19"/>
        <v>Ag. Boiler</v>
      </c>
      <c r="L200" s="90" t="str">
        <f t="shared" si="19"/>
        <v>(PA)</v>
      </c>
      <c r="M200" s="90" t="str">
        <f t="shared" si="19"/>
        <v>St Lts</v>
      </c>
      <c r="N200" s="90" t="str">
        <f t="shared" si="19"/>
        <v>Evolving Ind.</v>
      </c>
      <c r="O200" s="90" t="str">
        <f t="shared" si="19"/>
        <v>n/a</v>
      </c>
      <c r="P200" s="90" t="str">
        <f t="shared" si="19"/>
        <v>n/a</v>
      </c>
      <c r="Q200" s="90" t="str">
        <f t="shared" si="19"/>
        <v>n/a</v>
      </c>
      <c r="R200" s="90" t="str">
        <f t="shared" si="19"/>
        <v>n/a</v>
      </c>
      <c r="S200" s="90" t="str">
        <f t="shared" si="19"/>
        <v>n/a</v>
      </c>
      <c r="T200" s="90" t="str">
        <f t="shared" si="19"/>
        <v>n/a</v>
      </c>
      <c r="U200" s="90" t="str">
        <f t="shared" si="19"/>
        <v>n/a</v>
      </c>
    </row>
    <row r="201" spans="1:21" x14ac:dyDescent="0.25">
      <c r="A201" s="3" t="str">
        <f>'Table of Allocators'!D8</f>
        <v>E</v>
      </c>
      <c r="B201" s="3" t="str">
        <f>'Table of Allocators'!B8</f>
        <v>ENG SALES</v>
      </c>
      <c r="C201" s="5">
        <f>SUMIFS('Allocate Expenses'!F:F,'Allocate Expenses'!$C:$C,'Unit Cost Summary'!$B201)</f>
        <v>0</v>
      </c>
      <c r="D201" s="5">
        <f>SUMIFS('Allocate Expenses'!G:G,'Allocate Expenses'!$C:$C,'Unit Cost Summary'!$B201)</f>
        <v>0</v>
      </c>
      <c r="E201" s="5">
        <f>SUMIFS('Allocate Expenses'!H:H,'Allocate Expenses'!$C:$C,'Unit Cost Summary'!$B201)</f>
        <v>0</v>
      </c>
      <c r="F201" s="5">
        <f>SUMIFS('Allocate Expenses'!I:I,'Allocate Expenses'!$C:$C,'Unit Cost Summary'!$B201)</f>
        <v>0</v>
      </c>
      <c r="G201" s="5">
        <f>SUMIFS('Allocate Expenses'!J:J,'Allocate Expenses'!$C:$C,'Unit Cost Summary'!$B201)</f>
        <v>0</v>
      </c>
      <c r="H201" s="5">
        <f>SUMIFS('Allocate Expenses'!K:K,'Allocate Expenses'!$C:$C,'Unit Cost Summary'!$B201)</f>
        <v>0</v>
      </c>
      <c r="I201" s="5">
        <f>SUMIFS('Allocate Expenses'!L:L,'Allocate Expenses'!$C:$C,'Unit Cost Summary'!$B201)</f>
        <v>0</v>
      </c>
      <c r="J201" s="5">
        <f>SUMIFS('Allocate Expenses'!M:M,'Allocate Expenses'!$C:$C,'Unit Cost Summary'!$B201)</f>
        <v>0</v>
      </c>
      <c r="K201" s="5">
        <f>SUMIFS('Allocate Expenses'!N:N,'Allocate Expenses'!$C:$C,'Unit Cost Summary'!$B201)</f>
        <v>0</v>
      </c>
      <c r="L201" s="5">
        <f>SUMIFS('Allocate Expenses'!O:O,'Allocate Expenses'!$C:$C,'Unit Cost Summary'!$B201)</f>
        <v>0</v>
      </c>
      <c r="M201" s="5">
        <f>SUMIFS('Allocate Expenses'!P:P,'Allocate Expenses'!$C:$C,'Unit Cost Summary'!$B201)</f>
        <v>0</v>
      </c>
      <c r="N201" s="5">
        <f>SUMIFS('Allocate Expenses'!Q:Q,'Allocate Expenses'!$C:$C,'Unit Cost Summary'!$B201)</f>
        <v>0</v>
      </c>
      <c r="O201" s="5">
        <f>SUMIFS('Allocate Expenses'!R:R,'Allocate Expenses'!$C:$C,'Unit Cost Summary'!$B201)</f>
        <v>0</v>
      </c>
      <c r="P201" s="5">
        <f>SUMIFS('Allocate Expenses'!S:S,'Allocate Expenses'!$C:$C,'Unit Cost Summary'!$B201)</f>
        <v>0</v>
      </c>
      <c r="Q201" s="5">
        <f>SUMIFS('Allocate Expenses'!T:T,'Allocate Expenses'!$C:$C,'Unit Cost Summary'!$B201)</f>
        <v>0</v>
      </c>
      <c r="R201" s="5">
        <f>SUMIFS('Allocate Expenses'!U:U,'Allocate Expenses'!$C:$C,'Unit Cost Summary'!$B201)</f>
        <v>0</v>
      </c>
      <c r="S201" s="5">
        <f>SUMIFS('Allocate Expenses'!V:V,'Allocate Expenses'!$C:$C,'Unit Cost Summary'!$B201)</f>
        <v>0</v>
      </c>
      <c r="T201" s="5">
        <f>SUMIFS('Allocate Expenses'!W:W,'Allocate Expenses'!$C:$C,'Unit Cost Summary'!$B201)</f>
        <v>0</v>
      </c>
      <c r="U201" s="5">
        <f>SUMIFS('Allocate Expenses'!X:X,'Allocate Expenses'!$C:$C,'Unit Cost Summary'!$B201)</f>
        <v>0</v>
      </c>
    </row>
    <row r="202" spans="1:21" x14ac:dyDescent="0.25">
      <c r="A202" s="3" t="str">
        <f>'Table of Allocators'!D9</f>
        <v>E</v>
      </c>
      <c r="B202" s="3" t="str">
        <f>'Table of Allocators'!B9</f>
        <v>ENG REQ</v>
      </c>
      <c r="C202" s="5">
        <f>SUMIFS('Allocate Expenses'!F:F,'Allocate Expenses'!$C:$C,'Unit Cost Summary'!$B202)</f>
        <v>2461415.8810133431</v>
      </c>
      <c r="D202" s="5">
        <f>SUMIFS('Allocate Expenses'!G:G,'Allocate Expenses'!$C:$C,'Unit Cost Summary'!$B202)</f>
        <v>1789899.5175558929</v>
      </c>
      <c r="E202" s="5">
        <f>SUMIFS('Allocate Expenses'!H:H,'Allocate Expenses'!$C:$C,'Unit Cost Summary'!$B202)</f>
        <v>1567523.5561351683</v>
      </c>
      <c r="F202" s="5">
        <f>SUMIFS('Allocate Expenses'!I:I,'Allocate Expenses'!$C:$C,'Unit Cost Summary'!$B202)</f>
        <v>785555.11135918438</v>
      </c>
      <c r="G202" s="5">
        <f>SUMIFS('Allocate Expenses'!J:J,'Allocate Expenses'!$C:$C,'Unit Cost Summary'!$B202)</f>
        <v>1729381.3274087745</v>
      </c>
      <c r="H202" s="5">
        <f>SUMIFS('Allocate Expenses'!K:K,'Allocate Expenses'!$C:$C,'Unit Cost Summary'!$B202)</f>
        <v>5272481.0900939126</v>
      </c>
      <c r="I202" s="5">
        <f>SUMIFS('Allocate Expenses'!L:L,'Allocate Expenses'!$C:$C,'Unit Cost Summary'!$B202)</f>
        <v>400252.76701073197</v>
      </c>
      <c r="J202" s="5">
        <f>SUMIFS('Allocate Expenses'!M:M,'Allocate Expenses'!$C:$C,'Unit Cost Summary'!$B202)</f>
        <v>1079671.5993532138</v>
      </c>
      <c r="K202" s="5">
        <f>SUMIFS('Allocate Expenses'!N:N,'Allocate Expenses'!$C:$C,'Unit Cost Summary'!$B202)</f>
        <v>0</v>
      </c>
      <c r="L202" s="5">
        <f>SUMIFS('Allocate Expenses'!O:O,'Allocate Expenses'!$C:$C,'Unit Cost Summary'!$B202)</f>
        <v>3573.0188918473054</v>
      </c>
      <c r="M202" s="5">
        <f>SUMIFS('Allocate Expenses'!P:P,'Allocate Expenses'!$C:$C,'Unit Cost Summary'!$B202)</f>
        <v>14846.241177941063</v>
      </c>
      <c r="N202" s="5">
        <f>SUMIFS('Allocate Expenses'!Q:Q,'Allocate Expenses'!$C:$C,'Unit Cost Summary'!$B202)</f>
        <v>0</v>
      </c>
      <c r="O202" s="5">
        <f>SUMIFS('Allocate Expenses'!R:R,'Allocate Expenses'!$C:$C,'Unit Cost Summary'!$B202)</f>
        <v>0</v>
      </c>
      <c r="P202" s="5">
        <f>SUMIFS('Allocate Expenses'!S:S,'Allocate Expenses'!$C:$C,'Unit Cost Summary'!$B202)</f>
        <v>0</v>
      </c>
      <c r="Q202" s="5">
        <f>SUMIFS('Allocate Expenses'!T:T,'Allocate Expenses'!$C:$C,'Unit Cost Summary'!$B202)</f>
        <v>0</v>
      </c>
      <c r="R202" s="5">
        <f>SUMIFS('Allocate Expenses'!U:U,'Allocate Expenses'!$C:$C,'Unit Cost Summary'!$B202)</f>
        <v>0</v>
      </c>
      <c r="S202" s="5">
        <f>SUMIFS('Allocate Expenses'!V:V,'Allocate Expenses'!$C:$C,'Unit Cost Summary'!$B202)</f>
        <v>0</v>
      </c>
      <c r="T202" s="5">
        <f>SUMIFS('Allocate Expenses'!W:W,'Allocate Expenses'!$C:$C,'Unit Cost Summary'!$B202)</f>
        <v>0</v>
      </c>
      <c r="U202" s="5">
        <f>SUMIFS('Allocate Expenses'!X:X,'Allocate Expenses'!$C:$C,'Unit Cost Summary'!$B202)</f>
        <v>0</v>
      </c>
    </row>
    <row r="203" spans="1:21" x14ac:dyDescent="0.25">
      <c r="A203" s="3" t="str">
        <f>'Table of Allocators'!D10</f>
        <v>R</v>
      </c>
      <c r="B203" s="3" t="str">
        <f>'Table of Allocators'!B10</f>
        <v>REV</v>
      </c>
      <c r="C203" s="5">
        <f>SUMIFS('Allocate Expenses'!F:F,'Allocate Expenses'!$C:$C,'Unit Cost Summary'!$B203)</f>
        <v>26256.074595665035</v>
      </c>
      <c r="D203" s="5">
        <f>SUMIFS('Allocate Expenses'!G:G,'Allocate Expenses'!$C:$C,'Unit Cost Summary'!$B203)</f>
        <v>15686.001979233099</v>
      </c>
      <c r="E203" s="5">
        <f>SUMIFS('Allocate Expenses'!H:H,'Allocate Expenses'!$C:$C,'Unit Cost Summary'!$B203)</f>
        <v>13370.30695328917</v>
      </c>
      <c r="F203" s="5">
        <f>SUMIFS('Allocate Expenses'!I:I,'Allocate Expenses'!$C:$C,'Unit Cost Summary'!$B203)</f>
        <v>4711.3717897496626</v>
      </c>
      <c r="G203" s="5">
        <f>SUMIFS('Allocate Expenses'!J:J,'Allocate Expenses'!$C:$C,'Unit Cost Summary'!$B203)</f>
        <v>10255.833415757561</v>
      </c>
      <c r="H203" s="5">
        <f>SUMIFS('Allocate Expenses'!K:K,'Allocate Expenses'!$C:$C,'Unit Cost Summary'!$B203)</f>
        <v>42307.010454065196</v>
      </c>
      <c r="I203" s="5">
        <f>SUMIFS('Allocate Expenses'!L:L,'Allocate Expenses'!$C:$C,'Unit Cost Summary'!$B203)</f>
        <v>3649.1770659887266</v>
      </c>
      <c r="J203" s="5">
        <f>SUMIFS('Allocate Expenses'!M:M,'Allocate Expenses'!$C:$C,'Unit Cost Summary'!$B203)</f>
        <v>5623.6504685060072</v>
      </c>
      <c r="K203" s="5">
        <f>SUMIFS('Allocate Expenses'!N:N,'Allocate Expenses'!$C:$C,'Unit Cost Summary'!$B203)</f>
        <v>8.0890580885546068</v>
      </c>
      <c r="L203" s="5">
        <f>SUMIFS('Allocate Expenses'!O:O,'Allocate Expenses'!$C:$C,'Unit Cost Summary'!$B203)</f>
        <v>28.838967303104468</v>
      </c>
      <c r="M203" s="5">
        <f>SUMIFS('Allocate Expenses'!P:P,'Allocate Expenses'!$C:$C,'Unit Cost Summary'!$B203)</f>
        <v>617.52525235392909</v>
      </c>
      <c r="N203" s="5">
        <f>SUMIFS('Allocate Expenses'!Q:Q,'Allocate Expenses'!$C:$C,'Unit Cost Summary'!$B203)</f>
        <v>0</v>
      </c>
      <c r="O203" s="5">
        <f>SUMIFS('Allocate Expenses'!R:R,'Allocate Expenses'!$C:$C,'Unit Cost Summary'!$B203)</f>
        <v>0</v>
      </c>
      <c r="P203" s="5">
        <f>SUMIFS('Allocate Expenses'!S:S,'Allocate Expenses'!$C:$C,'Unit Cost Summary'!$B203)</f>
        <v>0</v>
      </c>
      <c r="Q203" s="5">
        <f>SUMIFS('Allocate Expenses'!T:T,'Allocate Expenses'!$C:$C,'Unit Cost Summary'!$B203)</f>
        <v>0</v>
      </c>
      <c r="R203" s="5">
        <f>SUMIFS('Allocate Expenses'!U:U,'Allocate Expenses'!$C:$C,'Unit Cost Summary'!$B203)</f>
        <v>0</v>
      </c>
      <c r="S203" s="5">
        <f>SUMIFS('Allocate Expenses'!V:V,'Allocate Expenses'!$C:$C,'Unit Cost Summary'!$B203)</f>
        <v>0</v>
      </c>
      <c r="T203" s="5">
        <f>SUMIFS('Allocate Expenses'!W:W,'Allocate Expenses'!$C:$C,'Unit Cost Summary'!$B203)</f>
        <v>0</v>
      </c>
      <c r="U203" s="5">
        <f>SUMIFS('Allocate Expenses'!X:X,'Allocate Expenses'!$C:$C,'Unit Cost Summary'!$B203)</f>
        <v>0</v>
      </c>
    </row>
    <row r="204" spans="1:21" x14ac:dyDescent="0.25">
      <c r="A204" s="3" t="str">
        <f>'Table of Allocators'!D11</f>
        <v>C</v>
      </c>
      <c r="B204" s="3" t="str">
        <f>'Table of Allocators'!B11</f>
        <v>CONS UNWT</v>
      </c>
      <c r="C204" s="5">
        <f>SUMIFS('Allocate Expenses'!F:F,'Allocate Expenses'!$C:$C,'Unit Cost Summary'!$B204)</f>
        <v>5978753.5757518867</v>
      </c>
      <c r="D204" s="5">
        <f>SUMIFS('Allocate Expenses'!G:G,'Allocate Expenses'!$C:$C,'Unit Cost Summary'!$B204)</f>
        <v>718383.43525150325</v>
      </c>
      <c r="E204" s="5">
        <f>SUMIFS('Allocate Expenses'!H:H,'Allocate Expenses'!$C:$C,'Unit Cost Summary'!$B204)</f>
        <v>1086889.5600242284</v>
      </c>
      <c r="F204" s="5">
        <f>SUMIFS('Allocate Expenses'!I:I,'Allocate Expenses'!$C:$C,'Unit Cost Summary'!$B204)</f>
        <v>16437.18908289558</v>
      </c>
      <c r="G204" s="5">
        <f>SUMIFS('Allocate Expenses'!J:J,'Allocate Expenses'!$C:$C,'Unit Cost Summary'!$B204)</f>
        <v>2035.0805531204051</v>
      </c>
      <c r="H204" s="5">
        <f>SUMIFS('Allocate Expenses'!K:K,'Allocate Expenses'!$C:$C,'Unit Cost Summary'!$B204)</f>
        <v>1095.812605526372</v>
      </c>
      <c r="I204" s="5">
        <f>SUMIFS('Allocate Expenses'!L:L,'Allocate Expenses'!$C:$C,'Unit Cost Summary'!$B204)</f>
        <v>156.54465793233891</v>
      </c>
      <c r="J204" s="5">
        <f>SUMIFS('Allocate Expenses'!M:M,'Allocate Expenses'!$C:$C,'Unit Cost Summary'!$B204)</f>
        <v>1721.991237255728</v>
      </c>
      <c r="K204" s="5">
        <f>SUMIFS('Allocate Expenses'!N:N,'Allocate Expenses'!$C:$C,'Unit Cost Summary'!$B204)</f>
        <v>156.54465793233891</v>
      </c>
      <c r="L204" s="5">
        <f>SUMIFS('Allocate Expenses'!O:O,'Allocate Expenses'!$C:$C,'Unit Cost Summary'!$B204)</f>
        <v>1721.991237255728</v>
      </c>
      <c r="M204" s="5">
        <f>SUMIFS('Allocate Expenses'!P:P,'Allocate Expenses'!$C:$C,'Unit Cost Summary'!$B204)</f>
        <v>17063.367714624936</v>
      </c>
      <c r="N204" s="5">
        <f>SUMIFS('Allocate Expenses'!Q:Q,'Allocate Expenses'!$C:$C,'Unit Cost Summary'!$B204)</f>
        <v>0</v>
      </c>
      <c r="O204" s="5">
        <f>SUMIFS('Allocate Expenses'!R:R,'Allocate Expenses'!$C:$C,'Unit Cost Summary'!$B204)</f>
        <v>0</v>
      </c>
      <c r="P204" s="5">
        <f>SUMIFS('Allocate Expenses'!S:S,'Allocate Expenses'!$C:$C,'Unit Cost Summary'!$B204)</f>
        <v>0</v>
      </c>
      <c r="Q204" s="5">
        <f>SUMIFS('Allocate Expenses'!T:T,'Allocate Expenses'!$C:$C,'Unit Cost Summary'!$B204)</f>
        <v>0</v>
      </c>
      <c r="R204" s="5">
        <f>SUMIFS('Allocate Expenses'!U:U,'Allocate Expenses'!$C:$C,'Unit Cost Summary'!$B204)</f>
        <v>0</v>
      </c>
      <c r="S204" s="5">
        <f>SUMIFS('Allocate Expenses'!V:V,'Allocate Expenses'!$C:$C,'Unit Cost Summary'!$B204)</f>
        <v>0</v>
      </c>
      <c r="T204" s="5">
        <f>SUMIFS('Allocate Expenses'!W:W,'Allocate Expenses'!$C:$C,'Unit Cost Summary'!$B204)</f>
        <v>0</v>
      </c>
      <c r="U204" s="5">
        <f>SUMIFS('Allocate Expenses'!X:X,'Allocate Expenses'!$C:$C,'Unit Cost Summary'!$B204)</f>
        <v>0</v>
      </c>
    </row>
    <row r="205" spans="1:21" x14ac:dyDescent="0.25">
      <c r="A205" s="3" t="str">
        <f>'Table of Allocators'!D12</f>
        <v>C</v>
      </c>
      <c r="B205" s="3" t="str">
        <f>'Table of Allocators'!B12</f>
        <v>CONS SERV</v>
      </c>
      <c r="C205" s="5">
        <f>SUMIFS('Allocate Expenses'!F:F,'Allocate Expenses'!$C:$C,'Unit Cost Summary'!$B205)</f>
        <v>241527.86346088725</v>
      </c>
      <c r="D205" s="5">
        <f>SUMIFS('Allocate Expenses'!G:G,'Allocate Expenses'!$C:$C,'Unit Cost Summary'!$B205)</f>
        <v>145105.1745682357</v>
      </c>
      <c r="E205" s="5">
        <f>SUMIFS('Allocate Expenses'!H:H,'Allocate Expenses'!$C:$C,'Unit Cost Summary'!$B205)</f>
        <v>87815.665899085681</v>
      </c>
      <c r="F205" s="5">
        <f>SUMIFS('Allocate Expenses'!I:I,'Allocate Expenses'!$C:$C,'Unit Cost Summary'!$B205)</f>
        <v>9960.3682695563839</v>
      </c>
      <c r="G205" s="5">
        <f>SUMIFS('Allocate Expenses'!J:J,'Allocate Expenses'!$C:$C,'Unit Cost Summary'!$B205)</f>
        <v>0</v>
      </c>
      <c r="H205" s="5">
        <f>SUMIFS('Allocate Expenses'!K:K,'Allocate Expenses'!$C:$C,'Unit Cost Summary'!$B205)</f>
        <v>0</v>
      </c>
      <c r="I205" s="5">
        <f>SUMIFS('Allocate Expenses'!L:L,'Allocate Expenses'!$C:$C,'Unit Cost Summary'!$B205)</f>
        <v>0</v>
      </c>
      <c r="J205" s="5">
        <f>SUMIFS('Allocate Expenses'!M:M,'Allocate Expenses'!$C:$C,'Unit Cost Summary'!$B205)</f>
        <v>0</v>
      </c>
      <c r="K205" s="5">
        <f>SUMIFS('Allocate Expenses'!N:N,'Allocate Expenses'!$C:$C,'Unit Cost Summary'!$B205)</f>
        <v>0</v>
      </c>
      <c r="L205" s="5">
        <f>SUMIFS('Allocate Expenses'!O:O,'Allocate Expenses'!$C:$C,'Unit Cost Summary'!$B205)</f>
        <v>104.3467152048764</v>
      </c>
      <c r="M205" s="5">
        <f>SUMIFS('Allocate Expenses'!P:P,'Allocate Expenses'!$C:$C,'Unit Cost Summary'!$B205)</f>
        <v>1033.9810870301387</v>
      </c>
      <c r="N205" s="5">
        <f>SUMIFS('Allocate Expenses'!Q:Q,'Allocate Expenses'!$C:$C,'Unit Cost Summary'!$B205)</f>
        <v>0</v>
      </c>
      <c r="O205" s="5">
        <f>SUMIFS('Allocate Expenses'!R:R,'Allocate Expenses'!$C:$C,'Unit Cost Summary'!$B205)</f>
        <v>0</v>
      </c>
      <c r="P205" s="5">
        <f>SUMIFS('Allocate Expenses'!S:S,'Allocate Expenses'!$C:$C,'Unit Cost Summary'!$B205)</f>
        <v>0</v>
      </c>
      <c r="Q205" s="5">
        <f>SUMIFS('Allocate Expenses'!T:T,'Allocate Expenses'!$C:$C,'Unit Cost Summary'!$B205)</f>
        <v>0</v>
      </c>
      <c r="R205" s="5">
        <f>SUMIFS('Allocate Expenses'!U:U,'Allocate Expenses'!$C:$C,'Unit Cost Summary'!$B205)</f>
        <v>0</v>
      </c>
      <c r="S205" s="5">
        <f>SUMIFS('Allocate Expenses'!V:V,'Allocate Expenses'!$C:$C,'Unit Cost Summary'!$B205)</f>
        <v>0</v>
      </c>
      <c r="T205" s="5">
        <f>SUMIFS('Allocate Expenses'!W:W,'Allocate Expenses'!$C:$C,'Unit Cost Summary'!$B205)</f>
        <v>0</v>
      </c>
      <c r="U205" s="5">
        <f>SUMIFS('Allocate Expenses'!X:X,'Allocate Expenses'!$C:$C,'Unit Cost Summary'!$B205)</f>
        <v>0</v>
      </c>
    </row>
    <row r="206" spans="1:21" x14ac:dyDescent="0.25">
      <c r="A206" s="3" t="str">
        <f>'Table of Allocators'!D13</f>
        <v>C</v>
      </c>
      <c r="B206" s="3" t="str">
        <f>'Table of Allocators'!B13</f>
        <v>CONS MET</v>
      </c>
      <c r="C206" s="5">
        <f>SUMIFS('Allocate Expenses'!F:F,'Allocate Expenses'!$C:$C,'Unit Cost Summary'!$B206)</f>
        <v>398443.98609716335</v>
      </c>
      <c r="D206" s="5">
        <f>SUMIFS('Allocate Expenses'!G:G,'Allocate Expenses'!$C:$C,'Unit Cost Summary'!$B206)</f>
        <v>239377.28479784806</v>
      </c>
      <c r="E206" s="5">
        <f>SUMIFS('Allocate Expenses'!H:H,'Allocate Expenses'!$C:$C,'Unit Cost Summary'!$B206)</f>
        <v>289735.71381154226</v>
      </c>
      <c r="F206" s="5">
        <f>SUMIFS('Allocate Expenses'!I:I,'Allocate Expenses'!$C:$C,'Unit Cost Summary'!$B206)</f>
        <v>21908.57694815781</v>
      </c>
      <c r="G206" s="5">
        <f>SUMIFS('Allocate Expenses'!J:J,'Allocate Expenses'!$C:$C,'Unit Cost Summary'!$B206)</f>
        <v>4068.7357189435929</v>
      </c>
      <c r="H206" s="5">
        <f>SUMIFS('Allocate Expenses'!K:K,'Allocate Expenses'!$C:$C,'Unit Cost Summary'!$B206)</f>
        <v>2190.8576948157811</v>
      </c>
      <c r="I206" s="5">
        <f>SUMIFS('Allocate Expenses'!L:L,'Allocate Expenses'!$C:$C,'Unit Cost Summary'!$B206)</f>
        <v>312.97967068796873</v>
      </c>
      <c r="J206" s="5">
        <f>SUMIFS('Allocate Expenses'!M:M,'Allocate Expenses'!$C:$C,'Unit Cost Summary'!$B206)</f>
        <v>3442.7763775676553</v>
      </c>
      <c r="K206" s="5">
        <f>SUMIFS('Allocate Expenses'!N:N,'Allocate Expenses'!$C:$C,'Unit Cost Summary'!$B206)</f>
        <v>312.97967068796873</v>
      </c>
      <c r="L206" s="5">
        <f>SUMIFS('Allocate Expenses'!O:O,'Allocate Expenses'!$C:$C,'Unit Cost Summary'!$B206)</f>
        <v>114.75921258558853</v>
      </c>
      <c r="M206" s="5">
        <f>SUMIFS('Allocate Expenses'!P:P,'Allocate Expenses'!$C:$C,'Unit Cost Summary'!$B206)</f>
        <v>0</v>
      </c>
      <c r="N206" s="5">
        <f>SUMIFS('Allocate Expenses'!Q:Q,'Allocate Expenses'!$C:$C,'Unit Cost Summary'!$B206)</f>
        <v>0</v>
      </c>
      <c r="O206" s="5">
        <f>SUMIFS('Allocate Expenses'!R:R,'Allocate Expenses'!$C:$C,'Unit Cost Summary'!$B206)</f>
        <v>0</v>
      </c>
      <c r="P206" s="5">
        <f>SUMIFS('Allocate Expenses'!S:S,'Allocate Expenses'!$C:$C,'Unit Cost Summary'!$B206)</f>
        <v>0</v>
      </c>
      <c r="Q206" s="5">
        <f>SUMIFS('Allocate Expenses'!T:T,'Allocate Expenses'!$C:$C,'Unit Cost Summary'!$B206)</f>
        <v>0</v>
      </c>
      <c r="R206" s="5">
        <f>SUMIFS('Allocate Expenses'!U:U,'Allocate Expenses'!$C:$C,'Unit Cost Summary'!$B206)</f>
        <v>0</v>
      </c>
      <c r="S206" s="5">
        <f>SUMIFS('Allocate Expenses'!V:V,'Allocate Expenses'!$C:$C,'Unit Cost Summary'!$B206)</f>
        <v>0</v>
      </c>
      <c r="T206" s="5">
        <f>SUMIFS('Allocate Expenses'!W:W,'Allocate Expenses'!$C:$C,'Unit Cost Summary'!$B206)</f>
        <v>0</v>
      </c>
      <c r="U206" s="5">
        <f>SUMIFS('Allocate Expenses'!X:X,'Allocate Expenses'!$C:$C,'Unit Cost Summary'!$B206)</f>
        <v>0</v>
      </c>
    </row>
    <row r="207" spans="1:21" x14ac:dyDescent="0.25">
      <c r="A207" s="3" t="str">
        <f>'Table of Allocators'!D14</f>
        <v>C</v>
      </c>
      <c r="B207" s="3" t="str">
        <f>'Table of Allocators'!B14</f>
        <v>CONS REC</v>
      </c>
      <c r="C207" s="5">
        <f>SUMIFS('Allocate Expenses'!F:F,'Allocate Expenses'!$C:$C,'Unit Cost Summary'!$B207)</f>
        <v>2566181.7051997441</v>
      </c>
      <c r="D207" s="5">
        <f>SUMIFS('Allocate Expenses'!G:G,'Allocate Expenses'!$C:$C,'Unit Cost Summary'!$B207)</f>
        <v>925026.79973515065</v>
      </c>
      <c r="E207" s="5">
        <f>SUMIFS('Allocate Expenses'!H:H,'Allocate Expenses'!$C:$C,'Unit Cost Summary'!$B207)</f>
        <v>699766.95037711388</v>
      </c>
      <c r="F207" s="5">
        <f>SUMIFS('Allocate Expenses'!I:I,'Allocate Expenses'!$C:$C,'Unit Cost Summary'!$B207)</f>
        <v>35275.591622063926</v>
      </c>
      <c r="G207" s="5">
        <f>SUMIFS('Allocate Expenses'!J:J,'Allocate Expenses'!$C:$C,'Unit Cost Summary'!$B207)</f>
        <v>4367.4542008269618</v>
      </c>
      <c r="H207" s="5">
        <f>SUMIFS('Allocate Expenses'!K:K,'Allocate Expenses'!$C:$C,'Unit Cost Summary'!$B207)</f>
        <v>2351.706108137595</v>
      </c>
      <c r="I207" s="5">
        <f>SUMIFS('Allocate Expenses'!L:L,'Allocate Expenses'!$C:$C,'Unit Cost Summary'!$B207)</f>
        <v>335.95801544822785</v>
      </c>
      <c r="J207" s="5">
        <f>SUMIFS('Allocate Expenses'!M:M,'Allocate Expenses'!$C:$C,'Unit Cost Summary'!$B207)</f>
        <v>3695.5381699305067</v>
      </c>
      <c r="K207" s="5">
        <f>SUMIFS('Allocate Expenses'!N:N,'Allocate Expenses'!$C:$C,'Unit Cost Summary'!$B207)</f>
        <v>335.95801544822785</v>
      </c>
      <c r="L207" s="5">
        <f>SUMIFS('Allocate Expenses'!O:O,'Allocate Expenses'!$C:$C,'Unit Cost Summary'!$B207)</f>
        <v>1108.6614509791518</v>
      </c>
      <c r="M207" s="5">
        <f>SUMIFS('Allocate Expenses'!P:P,'Allocate Expenses'!$C:$C,'Unit Cost Summary'!$B207)</f>
        <v>10985.827105157052</v>
      </c>
      <c r="N207" s="5">
        <f>SUMIFS('Allocate Expenses'!Q:Q,'Allocate Expenses'!$C:$C,'Unit Cost Summary'!$B207)</f>
        <v>0</v>
      </c>
      <c r="O207" s="5">
        <f>SUMIFS('Allocate Expenses'!R:R,'Allocate Expenses'!$C:$C,'Unit Cost Summary'!$B207)</f>
        <v>0</v>
      </c>
      <c r="P207" s="5">
        <f>SUMIFS('Allocate Expenses'!S:S,'Allocate Expenses'!$C:$C,'Unit Cost Summary'!$B207)</f>
        <v>0</v>
      </c>
      <c r="Q207" s="5">
        <f>SUMIFS('Allocate Expenses'!T:T,'Allocate Expenses'!$C:$C,'Unit Cost Summary'!$B207)</f>
        <v>0</v>
      </c>
      <c r="R207" s="5">
        <f>SUMIFS('Allocate Expenses'!U:U,'Allocate Expenses'!$C:$C,'Unit Cost Summary'!$B207)</f>
        <v>0</v>
      </c>
      <c r="S207" s="5">
        <f>SUMIFS('Allocate Expenses'!V:V,'Allocate Expenses'!$C:$C,'Unit Cost Summary'!$B207)</f>
        <v>0</v>
      </c>
      <c r="T207" s="5">
        <f>SUMIFS('Allocate Expenses'!W:W,'Allocate Expenses'!$C:$C,'Unit Cost Summary'!$B207)</f>
        <v>0</v>
      </c>
      <c r="U207" s="5">
        <f>SUMIFS('Allocate Expenses'!X:X,'Allocate Expenses'!$C:$C,'Unit Cost Summary'!$B207)</f>
        <v>0</v>
      </c>
    </row>
    <row r="208" spans="1:21" x14ac:dyDescent="0.25">
      <c r="A208" s="3" t="str">
        <f>'Table of Allocators'!D15</f>
        <v>C</v>
      </c>
      <c r="B208" s="3" t="str">
        <f>'Table of Allocators'!B15</f>
        <v>CONS OTH1</v>
      </c>
      <c r="C208" s="5">
        <f>SUMIFS('Allocate Expenses'!F:F,'Allocate Expenses'!$C:$C,'Unit Cost Summary'!$B208)</f>
        <v>0</v>
      </c>
      <c r="D208" s="5">
        <f>SUMIFS('Allocate Expenses'!G:G,'Allocate Expenses'!$C:$C,'Unit Cost Summary'!$B208)</f>
        <v>0</v>
      </c>
      <c r="E208" s="5">
        <f>SUMIFS('Allocate Expenses'!H:H,'Allocate Expenses'!$C:$C,'Unit Cost Summary'!$B208)</f>
        <v>0</v>
      </c>
      <c r="F208" s="5">
        <f>SUMIFS('Allocate Expenses'!I:I,'Allocate Expenses'!$C:$C,'Unit Cost Summary'!$B208)</f>
        <v>0</v>
      </c>
      <c r="G208" s="5">
        <f>SUMIFS('Allocate Expenses'!J:J,'Allocate Expenses'!$C:$C,'Unit Cost Summary'!$B208)</f>
        <v>0</v>
      </c>
      <c r="H208" s="5">
        <f>SUMIFS('Allocate Expenses'!K:K,'Allocate Expenses'!$C:$C,'Unit Cost Summary'!$B208)</f>
        <v>0</v>
      </c>
      <c r="I208" s="5">
        <f>SUMIFS('Allocate Expenses'!L:L,'Allocate Expenses'!$C:$C,'Unit Cost Summary'!$B208)</f>
        <v>0</v>
      </c>
      <c r="J208" s="5">
        <f>SUMIFS('Allocate Expenses'!M:M,'Allocate Expenses'!$C:$C,'Unit Cost Summary'!$B208)</f>
        <v>0</v>
      </c>
      <c r="K208" s="5">
        <f>SUMIFS('Allocate Expenses'!N:N,'Allocate Expenses'!$C:$C,'Unit Cost Summary'!$B208)</f>
        <v>0</v>
      </c>
      <c r="L208" s="5">
        <f>SUMIFS('Allocate Expenses'!O:O,'Allocate Expenses'!$C:$C,'Unit Cost Summary'!$B208)</f>
        <v>0</v>
      </c>
      <c r="M208" s="5">
        <f>SUMIFS('Allocate Expenses'!P:P,'Allocate Expenses'!$C:$C,'Unit Cost Summary'!$B208)</f>
        <v>0</v>
      </c>
      <c r="N208" s="5">
        <f>SUMIFS('Allocate Expenses'!Q:Q,'Allocate Expenses'!$C:$C,'Unit Cost Summary'!$B208)</f>
        <v>0</v>
      </c>
      <c r="O208" s="5">
        <f>SUMIFS('Allocate Expenses'!R:R,'Allocate Expenses'!$C:$C,'Unit Cost Summary'!$B208)</f>
        <v>0</v>
      </c>
      <c r="P208" s="5">
        <f>SUMIFS('Allocate Expenses'!S:S,'Allocate Expenses'!$C:$C,'Unit Cost Summary'!$B208)</f>
        <v>0</v>
      </c>
      <c r="Q208" s="5">
        <f>SUMIFS('Allocate Expenses'!T:T,'Allocate Expenses'!$C:$C,'Unit Cost Summary'!$B208)</f>
        <v>0</v>
      </c>
      <c r="R208" s="5">
        <f>SUMIFS('Allocate Expenses'!U:U,'Allocate Expenses'!$C:$C,'Unit Cost Summary'!$B208)</f>
        <v>0</v>
      </c>
      <c r="S208" s="5">
        <f>SUMIFS('Allocate Expenses'!V:V,'Allocate Expenses'!$C:$C,'Unit Cost Summary'!$B208)</f>
        <v>0</v>
      </c>
      <c r="T208" s="5">
        <f>SUMIFS('Allocate Expenses'!W:W,'Allocate Expenses'!$C:$C,'Unit Cost Summary'!$B208)</f>
        <v>0</v>
      </c>
      <c r="U208" s="5">
        <f>SUMIFS('Allocate Expenses'!X:X,'Allocate Expenses'!$C:$C,'Unit Cost Summary'!$B208)</f>
        <v>0</v>
      </c>
    </row>
    <row r="209" spans="1:21" x14ac:dyDescent="0.25">
      <c r="A209" s="3" t="str">
        <f>'Table of Allocators'!D16</f>
        <v>C</v>
      </c>
      <c r="B209" s="3" t="str">
        <f>'Table of Allocators'!B16</f>
        <v>CONS OTH2</v>
      </c>
      <c r="C209" s="5">
        <f>SUMIFS('Allocate Expenses'!F:F,'Allocate Expenses'!$C:$C,'Unit Cost Summary'!$B209)</f>
        <v>0</v>
      </c>
      <c r="D209" s="5">
        <f>SUMIFS('Allocate Expenses'!G:G,'Allocate Expenses'!$C:$C,'Unit Cost Summary'!$B209)</f>
        <v>0</v>
      </c>
      <c r="E209" s="5">
        <f>SUMIFS('Allocate Expenses'!H:H,'Allocate Expenses'!$C:$C,'Unit Cost Summary'!$B209)</f>
        <v>0</v>
      </c>
      <c r="F209" s="5">
        <f>SUMIFS('Allocate Expenses'!I:I,'Allocate Expenses'!$C:$C,'Unit Cost Summary'!$B209)</f>
        <v>0</v>
      </c>
      <c r="G209" s="5">
        <f>SUMIFS('Allocate Expenses'!J:J,'Allocate Expenses'!$C:$C,'Unit Cost Summary'!$B209)</f>
        <v>0</v>
      </c>
      <c r="H209" s="5">
        <f>SUMIFS('Allocate Expenses'!K:K,'Allocate Expenses'!$C:$C,'Unit Cost Summary'!$B209)</f>
        <v>0</v>
      </c>
      <c r="I209" s="5">
        <f>SUMIFS('Allocate Expenses'!L:L,'Allocate Expenses'!$C:$C,'Unit Cost Summary'!$B209)</f>
        <v>0</v>
      </c>
      <c r="J209" s="5">
        <f>SUMIFS('Allocate Expenses'!M:M,'Allocate Expenses'!$C:$C,'Unit Cost Summary'!$B209)</f>
        <v>0</v>
      </c>
      <c r="K209" s="5">
        <f>SUMIFS('Allocate Expenses'!N:N,'Allocate Expenses'!$C:$C,'Unit Cost Summary'!$B209)</f>
        <v>0</v>
      </c>
      <c r="L209" s="5">
        <f>SUMIFS('Allocate Expenses'!O:O,'Allocate Expenses'!$C:$C,'Unit Cost Summary'!$B209)</f>
        <v>0</v>
      </c>
      <c r="M209" s="5">
        <f>SUMIFS('Allocate Expenses'!P:P,'Allocate Expenses'!$C:$C,'Unit Cost Summary'!$B209)</f>
        <v>0</v>
      </c>
      <c r="N209" s="5">
        <f>SUMIFS('Allocate Expenses'!Q:Q,'Allocate Expenses'!$C:$C,'Unit Cost Summary'!$B209)</f>
        <v>0</v>
      </c>
      <c r="O209" s="5">
        <f>SUMIFS('Allocate Expenses'!R:R,'Allocate Expenses'!$C:$C,'Unit Cost Summary'!$B209)</f>
        <v>0</v>
      </c>
      <c r="P209" s="5">
        <f>SUMIFS('Allocate Expenses'!S:S,'Allocate Expenses'!$C:$C,'Unit Cost Summary'!$B209)</f>
        <v>0</v>
      </c>
      <c r="Q209" s="5">
        <f>SUMIFS('Allocate Expenses'!T:T,'Allocate Expenses'!$C:$C,'Unit Cost Summary'!$B209)</f>
        <v>0</v>
      </c>
      <c r="R209" s="5">
        <f>SUMIFS('Allocate Expenses'!U:U,'Allocate Expenses'!$C:$C,'Unit Cost Summary'!$B209)</f>
        <v>0</v>
      </c>
      <c r="S209" s="5">
        <f>SUMIFS('Allocate Expenses'!V:V,'Allocate Expenses'!$C:$C,'Unit Cost Summary'!$B209)</f>
        <v>0</v>
      </c>
      <c r="T209" s="5">
        <f>SUMIFS('Allocate Expenses'!W:W,'Allocate Expenses'!$C:$C,'Unit Cost Summary'!$B209)</f>
        <v>0</v>
      </c>
      <c r="U209" s="5">
        <f>SUMIFS('Allocate Expenses'!X:X,'Allocate Expenses'!$C:$C,'Unit Cost Summary'!$B209)</f>
        <v>0</v>
      </c>
    </row>
    <row r="210" spans="1:21" x14ac:dyDescent="0.25">
      <c r="A210" s="3" t="str">
        <f>'Table of Allocators'!D17</f>
        <v>D DIST</v>
      </c>
      <c r="B210" s="3" t="str">
        <f>'Table of Allocators'!B17</f>
        <v>12-NCP</v>
      </c>
      <c r="C210" s="5">
        <f>SUMIFS('Allocate Expenses'!F:F,'Allocate Expenses'!$C:$C,'Unit Cost Summary'!$B210)</f>
        <v>0</v>
      </c>
      <c r="D210" s="5">
        <f>SUMIFS('Allocate Expenses'!G:G,'Allocate Expenses'!$C:$C,'Unit Cost Summary'!$B210)</f>
        <v>0</v>
      </c>
      <c r="E210" s="5">
        <f>SUMIFS('Allocate Expenses'!H:H,'Allocate Expenses'!$C:$C,'Unit Cost Summary'!$B210)</f>
        <v>0</v>
      </c>
      <c r="F210" s="5">
        <f>SUMIFS('Allocate Expenses'!I:I,'Allocate Expenses'!$C:$C,'Unit Cost Summary'!$B210)</f>
        <v>0</v>
      </c>
      <c r="G210" s="5">
        <f>SUMIFS('Allocate Expenses'!J:J,'Allocate Expenses'!$C:$C,'Unit Cost Summary'!$B210)</f>
        <v>0</v>
      </c>
      <c r="H210" s="5">
        <f>SUMIFS('Allocate Expenses'!K:K,'Allocate Expenses'!$C:$C,'Unit Cost Summary'!$B210)</f>
        <v>0</v>
      </c>
      <c r="I210" s="5">
        <f>SUMIFS('Allocate Expenses'!L:L,'Allocate Expenses'!$C:$C,'Unit Cost Summary'!$B210)</f>
        <v>0</v>
      </c>
      <c r="J210" s="5">
        <f>SUMIFS('Allocate Expenses'!M:M,'Allocate Expenses'!$C:$C,'Unit Cost Summary'!$B210)</f>
        <v>0</v>
      </c>
      <c r="K210" s="5">
        <f>SUMIFS('Allocate Expenses'!N:N,'Allocate Expenses'!$C:$C,'Unit Cost Summary'!$B210)</f>
        <v>0</v>
      </c>
      <c r="L210" s="5">
        <f>SUMIFS('Allocate Expenses'!O:O,'Allocate Expenses'!$C:$C,'Unit Cost Summary'!$B210)</f>
        <v>0</v>
      </c>
      <c r="M210" s="5">
        <f>SUMIFS('Allocate Expenses'!P:P,'Allocate Expenses'!$C:$C,'Unit Cost Summary'!$B210)</f>
        <v>0</v>
      </c>
      <c r="N210" s="5">
        <f>SUMIFS('Allocate Expenses'!Q:Q,'Allocate Expenses'!$C:$C,'Unit Cost Summary'!$B210)</f>
        <v>0</v>
      </c>
      <c r="O210" s="5">
        <f>SUMIFS('Allocate Expenses'!R:R,'Allocate Expenses'!$C:$C,'Unit Cost Summary'!$B210)</f>
        <v>0</v>
      </c>
      <c r="P210" s="5">
        <f>SUMIFS('Allocate Expenses'!S:S,'Allocate Expenses'!$C:$C,'Unit Cost Summary'!$B210)</f>
        <v>0</v>
      </c>
      <c r="Q210" s="5">
        <f>SUMIFS('Allocate Expenses'!T:T,'Allocate Expenses'!$C:$C,'Unit Cost Summary'!$B210)</f>
        <v>0</v>
      </c>
      <c r="R210" s="5">
        <f>SUMIFS('Allocate Expenses'!U:U,'Allocate Expenses'!$C:$C,'Unit Cost Summary'!$B210)</f>
        <v>0</v>
      </c>
      <c r="S210" s="5">
        <f>SUMIFS('Allocate Expenses'!V:V,'Allocate Expenses'!$C:$C,'Unit Cost Summary'!$B210)</f>
        <v>0</v>
      </c>
      <c r="T210" s="5">
        <f>SUMIFS('Allocate Expenses'!W:W,'Allocate Expenses'!$C:$C,'Unit Cost Summary'!$B210)</f>
        <v>0</v>
      </c>
      <c r="U210" s="5">
        <f>SUMIFS('Allocate Expenses'!X:X,'Allocate Expenses'!$C:$C,'Unit Cost Summary'!$B210)</f>
        <v>0</v>
      </c>
    </row>
    <row r="211" spans="1:21" x14ac:dyDescent="0.25">
      <c r="A211" s="3" t="str">
        <f>'Table of Allocators'!D18</f>
        <v>D DIST</v>
      </c>
      <c r="B211" s="3" t="str">
        <f>'Table of Allocators'!B18</f>
        <v>1-NCP</v>
      </c>
      <c r="C211" s="5">
        <f>SUMIFS('Allocate Expenses'!F:F,'Allocate Expenses'!$C:$C,'Unit Cost Summary'!$B211)</f>
        <v>0</v>
      </c>
      <c r="D211" s="5">
        <f>SUMIFS('Allocate Expenses'!G:G,'Allocate Expenses'!$C:$C,'Unit Cost Summary'!$B211)</f>
        <v>0</v>
      </c>
      <c r="E211" s="5">
        <f>SUMIFS('Allocate Expenses'!H:H,'Allocate Expenses'!$C:$C,'Unit Cost Summary'!$B211)</f>
        <v>0</v>
      </c>
      <c r="F211" s="5">
        <f>SUMIFS('Allocate Expenses'!I:I,'Allocate Expenses'!$C:$C,'Unit Cost Summary'!$B211)</f>
        <v>0</v>
      </c>
      <c r="G211" s="5">
        <f>SUMIFS('Allocate Expenses'!J:J,'Allocate Expenses'!$C:$C,'Unit Cost Summary'!$B211)</f>
        <v>0</v>
      </c>
      <c r="H211" s="5">
        <f>SUMIFS('Allocate Expenses'!K:K,'Allocate Expenses'!$C:$C,'Unit Cost Summary'!$B211)</f>
        <v>0</v>
      </c>
      <c r="I211" s="5">
        <f>SUMIFS('Allocate Expenses'!L:L,'Allocate Expenses'!$C:$C,'Unit Cost Summary'!$B211)</f>
        <v>0</v>
      </c>
      <c r="J211" s="5">
        <f>SUMIFS('Allocate Expenses'!M:M,'Allocate Expenses'!$C:$C,'Unit Cost Summary'!$B211)</f>
        <v>0</v>
      </c>
      <c r="K211" s="5">
        <f>SUMIFS('Allocate Expenses'!N:N,'Allocate Expenses'!$C:$C,'Unit Cost Summary'!$B211)</f>
        <v>0</v>
      </c>
      <c r="L211" s="5">
        <f>SUMIFS('Allocate Expenses'!O:O,'Allocate Expenses'!$C:$C,'Unit Cost Summary'!$B211)</f>
        <v>0</v>
      </c>
      <c r="M211" s="5">
        <f>SUMIFS('Allocate Expenses'!P:P,'Allocate Expenses'!$C:$C,'Unit Cost Summary'!$B211)</f>
        <v>0</v>
      </c>
      <c r="N211" s="5">
        <f>SUMIFS('Allocate Expenses'!Q:Q,'Allocate Expenses'!$C:$C,'Unit Cost Summary'!$B211)</f>
        <v>0</v>
      </c>
      <c r="O211" s="5">
        <f>SUMIFS('Allocate Expenses'!R:R,'Allocate Expenses'!$C:$C,'Unit Cost Summary'!$B211)</f>
        <v>0</v>
      </c>
      <c r="P211" s="5">
        <f>SUMIFS('Allocate Expenses'!S:S,'Allocate Expenses'!$C:$C,'Unit Cost Summary'!$B211)</f>
        <v>0</v>
      </c>
      <c r="Q211" s="5">
        <f>SUMIFS('Allocate Expenses'!T:T,'Allocate Expenses'!$C:$C,'Unit Cost Summary'!$B211)</f>
        <v>0</v>
      </c>
      <c r="R211" s="5">
        <f>SUMIFS('Allocate Expenses'!U:U,'Allocate Expenses'!$C:$C,'Unit Cost Summary'!$B211)</f>
        <v>0</v>
      </c>
      <c r="S211" s="5">
        <f>SUMIFS('Allocate Expenses'!V:V,'Allocate Expenses'!$C:$C,'Unit Cost Summary'!$B211)</f>
        <v>0</v>
      </c>
      <c r="T211" s="5">
        <f>SUMIFS('Allocate Expenses'!W:W,'Allocate Expenses'!$C:$C,'Unit Cost Summary'!$B211)</f>
        <v>0</v>
      </c>
      <c r="U211" s="5">
        <f>SUMIFS('Allocate Expenses'!X:X,'Allocate Expenses'!$C:$C,'Unit Cost Summary'!$B211)</f>
        <v>0</v>
      </c>
    </row>
    <row r="212" spans="1:21" x14ac:dyDescent="0.25">
      <c r="A212" s="3" t="str">
        <f>'Table of Allocators'!D19</f>
        <v>D DIST</v>
      </c>
      <c r="B212" s="3" t="str">
        <f>'Table of Allocators'!B19</f>
        <v>1-CP DIST</v>
      </c>
      <c r="C212" s="5">
        <f>SUMIFS('Allocate Expenses'!F:F,'Allocate Expenses'!$C:$C,'Unit Cost Summary'!$B212)</f>
        <v>4100010.8412774848</v>
      </c>
      <c r="D212" s="5">
        <f>SUMIFS('Allocate Expenses'!G:G,'Allocate Expenses'!$C:$C,'Unit Cost Summary'!$B212)</f>
        <v>3802836.0913131274</v>
      </c>
      <c r="E212" s="5">
        <f>SUMIFS('Allocate Expenses'!H:H,'Allocate Expenses'!$C:$C,'Unit Cost Summary'!$B212)</f>
        <v>2668261.9408907318</v>
      </c>
      <c r="F212" s="5">
        <f>SUMIFS('Allocate Expenses'!I:I,'Allocate Expenses'!$C:$C,'Unit Cost Summary'!$B212)</f>
        <v>967024.99811826937</v>
      </c>
      <c r="G212" s="5">
        <f>SUMIFS('Allocate Expenses'!J:J,'Allocate Expenses'!$C:$C,'Unit Cost Summary'!$B212)</f>
        <v>2044763.2943723279</v>
      </c>
      <c r="H212" s="5">
        <f>SUMIFS('Allocate Expenses'!K:K,'Allocate Expenses'!$C:$C,'Unit Cost Summary'!$B212)</f>
        <v>5405829.5040567769</v>
      </c>
      <c r="I212" s="5">
        <f>SUMIFS('Allocate Expenses'!L:L,'Allocate Expenses'!$C:$C,'Unit Cost Summary'!$B212)</f>
        <v>410375.72000002966</v>
      </c>
      <c r="J212" s="5">
        <f>SUMIFS('Allocate Expenses'!M:M,'Allocate Expenses'!$C:$C,'Unit Cost Summary'!$B212)</f>
        <v>1323266.884705568</v>
      </c>
      <c r="K212" s="5">
        <f>SUMIFS('Allocate Expenses'!N:N,'Allocate Expenses'!$C:$C,'Unit Cost Summary'!$B212)</f>
        <v>0</v>
      </c>
      <c r="L212" s="5">
        <f>SUMIFS('Allocate Expenses'!O:O,'Allocate Expenses'!$C:$C,'Unit Cost Summary'!$B212)</f>
        <v>0</v>
      </c>
      <c r="M212" s="5">
        <f>SUMIFS('Allocate Expenses'!P:P,'Allocate Expenses'!$C:$C,'Unit Cost Summary'!$B212)</f>
        <v>0</v>
      </c>
      <c r="N212" s="5">
        <f>SUMIFS('Allocate Expenses'!Q:Q,'Allocate Expenses'!$C:$C,'Unit Cost Summary'!$B212)</f>
        <v>0</v>
      </c>
      <c r="O212" s="5">
        <f>SUMIFS('Allocate Expenses'!R:R,'Allocate Expenses'!$C:$C,'Unit Cost Summary'!$B212)</f>
        <v>0</v>
      </c>
      <c r="P212" s="5">
        <f>SUMIFS('Allocate Expenses'!S:S,'Allocate Expenses'!$C:$C,'Unit Cost Summary'!$B212)</f>
        <v>0</v>
      </c>
      <c r="Q212" s="5">
        <f>SUMIFS('Allocate Expenses'!T:T,'Allocate Expenses'!$C:$C,'Unit Cost Summary'!$B212)</f>
        <v>0</v>
      </c>
      <c r="R212" s="5">
        <f>SUMIFS('Allocate Expenses'!U:U,'Allocate Expenses'!$C:$C,'Unit Cost Summary'!$B212)</f>
        <v>0</v>
      </c>
      <c r="S212" s="5">
        <f>SUMIFS('Allocate Expenses'!V:V,'Allocate Expenses'!$C:$C,'Unit Cost Summary'!$B212)</f>
        <v>0</v>
      </c>
      <c r="T212" s="5">
        <f>SUMIFS('Allocate Expenses'!W:W,'Allocate Expenses'!$C:$C,'Unit Cost Summary'!$B212)</f>
        <v>0</v>
      </c>
      <c r="U212" s="5">
        <f>SUMIFS('Allocate Expenses'!X:X,'Allocate Expenses'!$C:$C,'Unit Cost Summary'!$B212)</f>
        <v>0</v>
      </c>
    </row>
    <row r="213" spans="1:21" x14ac:dyDescent="0.25">
      <c r="A213" s="3" t="str">
        <f>'Table of Allocators'!D20</f>
        <v>D DIST</v>
      </c>
      <c r="B213" s="3" t="str">
        <f>'Table of Allocators'!B20</f>
        <v>12-CP DIST</v>
      </c>
      <c r="C213" s="5">
        <f>SUMIFS('Allocate Expenses'!F:F,'Allocate Expenses'!$C:$C,'Unit Cost Summary'!$B213)</f>
        <v>0</v>
      </c>
      <c r="D213" s="5">
        <f>SUMIFS('Allocate Expenses'!G:G,'Allocate Expenses'!$C:$C,'Unit Cost Summary'!$B213)</f>
        <v>0</v>
      </c>
      <c r="E213" s="5">
        <f>SUMIFS('Allocate Expenses'!H:H,'Allocate Expenses'!$C:$C,'Unit Cost Summary'!$B213)</f>
        <v>0</v>
      </c>
      <c r="F213" s="5">
        <f>SUMIFS('Allocate Expenses'!I:I,'Allocate Expenses'!$C:$C,'Unit Cost Summary'!$B213)</f>
        <v>0</v>
      </c>
      <c r="G213" s="5">
        <f>SUMIFS('Allocate Expenses'!J:J,'Allocate Expenses'!$C:$C,'Unit Cost Summary'!$B213)</f>
        <v>0</v>
      </c>
      <c r="H213" s="5">
        <f>SUMIFS('Allocate Expenses'!K:K,'Allocate Expenses'!$C:$C,'Unit Cost Summary'!$B213)</f>
        <v>0</v>
      </c>
      <c r="I213" s="5">
        <f>SUMIFS('Allocate Expenses'!L:L,'Allocate Expenses'!$C:$C,'Unit Cost Summary'!$B213)</f>
        <v>0</v>
      </c>
      <c r="J213" s="5">
        <f>SUMIFS('Allocate Expenses'!M:M,'Allocate Expenses'!$C:$C,'Unit Cost Summary'!$B213)</f>
        <v>0</v>
      </c>
      <c r="K213" s="5">
        <f>SUMIFS('Allocate Expenses'!N:N,'Allocate Expenses'!$C:$C,'Unit Cost Summary'!$B213)</f>
        <v>0</v>
      </c>
      <c r="L213" s="5">
        <f>SUMIFS('Allocate Expenses'!O:O,'Allocate Expenses'!$C:$C,'Unit Cost Summary'!$B213)</f>
        <v>0</v>
      </c>
      <c r="M213" s="5">
        <f>SUMIFS('Allocate Expenses'!P:P,'Allocate Expenses'!$C:$C,'Unit Cost Summary'!$B213)</f>
        <v>0</v>
      </c>
      <c r="N213" s="5">
        <f>SUMIFS('Allocate Expenses'!Q:Q,'Allocate Expenses'!$C:$C,'Unit Cost Summary'!$B213)</f>
        <v>0</v>
      </c>
      <c r="O213" s="5">
        <f>SUMIFS('Allocate Expenses'!R:R,'Allocate Expenses'!$C:$C,'Unit Cost Summary'!$B213)</f>
        <v>0</v>
      </c>
      <c r="P213" s="5">
        <f>SUMIFS('Allocate Expenses'!S:S,'Allocate Expenses'!$C:$C,'Unit Cost Summary'!$B213)</f>
        <v>0</v>
      </c>
      <c r="Q213" s="5">
        <f>SUMIFS('Allocate Expenses'!T:T,'Allocate Expenses'!$C:$C,'Unit Cost Summary'!$B213)</f>
        <v>0</v>
      </c>
      <c r="R213" s="5">
        <f>SUMIFS('Allocate Expenses'!U:U,'Allocate Expenses'!$C:$C,'Unit Cost Summary'!$B213)</f>
        <v>0</v>
      </c>
      <c r="S213" s="5">
        <f>SUMIFS('Allocate Expenses'!V:V,'Allocate Expenses'!$C:$C,'Unit Cost Summary'!$B213)</f>
        <v>0</v>
      </c>
      <c r="T213" s="5">
        <f>SUMIFS('Allocate Expenses'!W:W,'Allocate Expenses'!$C:$C,'Unit Cost Summary'!$B213)</f>
        <v>0</v>
      </c>
      <c r="U213" s="5">
        <f>SUMIFS('Allocate Expenses'!X:X,'Allocate Expenses'!$C:$C,'Unit Cost Summary'!$B213)</f>
        <v>0</v>
      </c>
    </row>
    <row r="214" spans="1:21" x14ac:dyDescent="0.25">
      <c r="A214" s="3" t="str">
        <f>'Table of Allocators'!D21</f>
        <v>D DIST</v>
      </c>
      <c r="B214" s="3" t="str">
        <f>'Table of Allocators'!B21</f>
        <v>OTHER DIST 1</v>
      </c>
      <c r="C214" s="5">
        <f>SUMIFS('Allocate Expenses'!F:F,'Allocate Expenses'!$C:$C,'Unit Cost Summary'!$B214)</f>
        <v>0</v>
      </c>
      <c r="D214" s="5">
        <f>SUMIFS('Allocate Expenses'!G:G,'Allocate Expenses'!$C:$C,'Unit Cost Summary'!$B214)</f>
        <v>0</v>
      </c>
      <c r="E214" s="5">
        <f>SUMIFS('Allocate Expenses'!H:H,'Allocate Expenses'!$C:$C,'Unit Cost Summary'!$B214)</f>
        <v>0</v>
      </c>
      <c r="F214" s="5">
        <f>SUMIFS('Allocate Expenses'!I:I,'Allocate Expenses'!$C:$C,'Unit Cost Summary'!$B214)</f>
        <v>0</v>
      </c>
      <c r="G214" s="5">
        <f>SUMIFS('Allocate Expenses'!J:J,'Allocate Expenses'!$C:$C,'Unit Cost Summary'!$B214)</f>
        <v>0</v>
      </c>
      <c r="H214" s="5">
        <f>SUMIFS('Allocate Expenses'!K:K,'Allocate Expenses'!$C:$C,'Unit Cost Summary'!$B214)</f>
        <v>0</v>
      </c>
      <c r="I214" s="5">
        <f>SUMIFS('Allocate Expenses'!L:L,'Allocate Expenses'!$C:$C,'Unit Cost Summary'!$B214)</f>
        <v>0</v>
      </c>
      <c r="J214" s="5">
        <f>SUMIFS('Allocate Expenses'!M:M,'Allocate Expenses'!$C:$C,'Unit Cost Summary'!$B214)</f>
        <v>0</v>
      </c>
      <c r="K214" s="5">
        <f>SUMIFS('Allocate Expenses'!N:N,'Allocate Expenses'!$C:$C,'Unit Cost Summary'!$B214)</f>
        <v>0</v>
      </c>
      <c r="L214" s="5">
        <f>SUMIFS('Allocate Expenses'!O:O,'Allocate Expenses'!$C:$C,'Unit Cost Summary'!$B214)</f>
        <v>0</v>
      </c>
      <c r="M214" s="5">
        <f>SUMIFS('Allocate Expenses'!P:P,'Allocate Expenses'!$C:$C,'Unit Cost Summary'!$B214)</f>
        <v>0</v>
      </c>
      <c r="N214" s="5">
        <f>SUMIFS('Allocate Expenses'!Q:Q,'Allocate Expenses'!$C:$C,'Unit Cost Summary'!$B214)</f>
        <v>0</v>
      </c>
      <c r="O214" s="5">
        <f>SUMIFS('Allocate Expenses'!R:R,'Allocate Expenses'!$C:$C,'Unit Cost Summary'!$B214)</f>
        <v>0</v>
      </c>
      <c r="P214" s="5">
        <f>SUMIFS('Allocate Expenses'!S:S,'Allocate Expenses'!$C:$C,'Unit Cost Summary'!$B214)</f>
        <v>0</v>
      </c>
      <c r="Q214" s="5">
        <f>SUMIFS('Allocate Expenses'!T:T,'Allocate Expenses'!$C:$C,'Unit Cost Summary'!$B214)</f>
        <v>0</v>
      </c>
      <c r="R214" s="5">
        <f>SUMIFS('Allocate Expenses'!U:U,'Allocate Expenses'!$C:$C,'Unit Cost Summary'!$B214)</f>
        <v>0</v>
      </c>
      <c r="S214" s="5">
        <f>SUMIFS('Allocate Expenses'!V:V,'Allocate Expenses'!$C:$C,'Unit Cost Summary'!$B214)</f>
        <v>0</v>
      </c>
      <c r="T214" s="5">
        <f>SUMIFS('Allocate Expenses'!W:W,'Allocate Expenses'!$C:$C,'Unit Cost Summary'!$B214)</f>
        <v>0</v>
      </c>
      <c r="U214" s="5">
        <f>SUMIFS('Allocate Expenses'!X:X,'Allocate Expenses'!$C:$C,'Unit Cost Summary'!$B214)</f>
        <v>0</v>
      </c>
    </row>
    <row r="215" spans="1:21" x14ac:dyDescent="0.25">
      <c r="A215" s="3" t="str">
        <f>'Table of Allocators'!D22</f>
        <v>D SUPP</v>
      </c>
      <c r="B215" s="3" t="str">
        <f>'Table of Allocators'!B22</f>
        <v>1-CP SUPP</v>
      </c>
      <c r="C215" s="5">
        <f>SUMIFS('Allocate Expenses'!F:F,'Allocate Expenses'!$C:$C,'Unit Cost Summary'!$B215)</f>
        <v>6880872.8991724458</v>
      </c>
      <c r="D215" s="5">
        <f>SUMIFS('Allocate Expenses'!G:G,'Allocate Expenses'!$C:$C,'Unit Cost Summary'!$B215)</f>
        <v>6382137.2219977546</v>
      </c>
      <c r="E215" s="5">
        <f>SUMIFS('Allocate Expenses'!H:H,'Allocate Expenses'!$C:$C,'Unit Cost Summary'!$B215)</f>
        <v>4478029.9340007799</v>
      </c>
      <c r="F215" s="5">
        <f>SUMIFS('Allocate Expenses'!I:I,'Allocate Expenses'!$C:$C,'Unit Cost Summary'!$B215)</f>
        <v>1622916.7092399767</v>
      </c>
      <c r="G215" s="5">
        <f>SUMIFS('Allocate Expenses'!J:J,'Allocate Expenses'!$C:$C,'Unit Cost Summary'!$B215)</f>
        <v>3431638.8132001259</v>
      </c>
      <c r="H215" s="5">
        <f>SUMIFS('Allocate Expenses'!K:K,'Allocate Expenses'!$C:$C,'Unit Cost Summary'!$B215)</f>
        <v>9072372.5307080597</v>
      </c>
      <c r="I215" s="5">
        <f>SUMIFS('Allocate Expenses'!L:L,'Allocate Expenses'!$C:$C,'Unit Cost Summary'!$B215)</f>
        <v>688716.02528415737</v>
      </c>
      <c r="J215" s="5">
        <f>SUMIFS('Allocate Expenses'!M:M,'Allocate Expenses'!$C:$C,'Unit Cost Summary'!$B215)</f>
        <v>2220782.2363966908</v>
      </c>
      <c r="K215" s="5">
        <f>SUMIFS('Allocate Expenses'!N:N,'Allocate Expenses'!$C:$C,'Unit Cost Summary'!$B215)</f>
        <v>0</v>
      </c>
      <c r="L215" s="5">
        <f>SUMIFS('Allocate Expenses'!O:O,'Allocate Expenses'!$C:$C,'Unit Cost Summary'!$B215)</f>
        <v>0</v>
      </c>
      <c r="M215" s="5">
        <f>SUMIFS('Allocate Expenses'!P:P,'Allocate Expenses'!$C:$C,'Unit Cost Summary'!$B215)</f>
        <v>0</v>
      </c>
      <c r="N215" s="5">
        <f>SUMIFS('Allocate Expenses'!Q:Q,'Allocate Expenses'!$C:$C,'Unit Cost Summary'!$B215)</f>
        <v>0</v>
      </c>
      <c r="O215" s="5">
        <f>SUMIFS('Allocate Expenses'!R:R,'Allocate Expenses'!$C:$C,'Unit Cost Summary'!$B215)</f>
        <v>0</v>
      </c>
      <c r="P215" s="5">
        <f>SUMIFS('Allocate Expenses'!S:S,'Allocate Expenses'!$C:$C,'Unit Cost Summary'!$B215)</f>
        <v>0</v>
      </c>
      <c r="Q215" s="5">
        <f>SUMIFS('Allocate Expenses'!T:T,'Allocate Expenses'!$C:$C,'Unit Cost Summary'!$B215)</f>
        <v>0</v>
      </c>
      <c r="R215" s="5">
        <f>SUMIFS('Allocate Expenses'!U:U,'Allocate Expenses'!$C:$C,'Unit Cost Summary'!$B215)</f>
        <v>0</v>
      </c>
      <c r="S215" s="5">
        <f>SUMIFS('Allocate Expenses'!V:V,'Allocate Expenses'!$C:$C,'Unit Cost Summary'!$B215)</f>
        <v>0</v>
      </c>
      <c r="T215" s="5">
        <f>SUMIFS('Allocate Expenses'!W:W,'Allocate Expenses'!$C:$C,'Unit Cost Summary'!$B215)</f>
        <v>0</v>
      </c>
      <c r="U215" s="5">
        <f>SUMIFS('Allocate Expenses'!X:X,'Allocate Expenses'!$C:$C,'Unit Cost Summary'!$B215)</f>
        <v>0</v>
      </c>
    </row>
    <row r="216" spans="1:21" x14ac:dyDescent="0.25">
      <c r="A216" s="3" t="str">
        <f>'Table of Allocators'!D23</f>
        <v>D SUPP</v>
      </c>
      <c r="B216" s="3" t="str">
        <f>'Table of Allocators'!B23</f>
        <v>12-CP SUPP</v>
      </c>
      <c r="C216" s="5">
        <f>SUMIFS('Allocate Expenses'!F:F,'Allocate Expenses'!$C:$C,'Unit Cost Summary'!$B216)</f>
        <v>1706133.1034444661</v>
      </c>
      <c r="D216" s="5">
        <f>SUMIFS('Allocate Expenses'!G:G,'Allocate Expenses'!$C:$C,'Unit Cost Summary'!$B216)</f>
        <v>742627.49711759295</v>
      </c>
      <c r="E216" s="5">
        <f>SUMIFS('Allocate Expenses'!H:H,'Allocate Expenses'!$C:$C,'Unit Cost Summary'!$B216)</f>
        <v>1043789.6600693156</v>
      </c>
      <c r="F216" s="5">
        <f>SUMIFS('Allocate Expenses'!I:I,'Allocate Expenses'!$C:$C,'Unit Cost Summary'!$B216)</f>
        <v>329783.41048155475</v>
      </c>
      <c r="G216" s="5">
        <f>SUMIFS('Allocate Expenses'!J:J,'Allocate Expenses'!$C:$C,'Unit Cost Summary'!$B216)</f>
        <v>565708.16876179993</v>
      </c>
      <c r="H216" s="5">
        <f>SUMIFS('Allocate Expenses'!K:K,'Allocate Expenses'!$C:$C,'Unit Cost Summary'!$B216)</f>
        <v>1484170.7892933413</v>
      </c>
      <c r="I216" s="5">
        <f>SUMIFS('Allocate Expenses'!L:L,'Allocate Expenses'!$C:$C,'Unit Cost Summary'!$B216)</f>
        <v>118486.85226239699</v>
      </c>
      <c r="J216" s="5">
        <f>SUMIFS('Allocate Expenses'!M:M,'Allocate Expenses'!$C:$C,'Unit Cost Summary'!$B216)</f>
        <v>424893.74643686379</v>
      </c>
      <c r="K216" s="5">
        <f>SUMIFS('Allocate Expenses'!N:N,'Allocate Expenses'!$C:$C,'Unit Cost Summary'!$B216)</f>
        <v>0</v>
      </c>
      <c r="L216" s="5">
        <f>SUMIFS('Allocate Expenses'!O:O,'Allocate Expenses'!$C:$C,'Unit Cost Summary'!$B216)</f>
        <v>0</v>
      </c>
      <c r="M216" s="5">
        <f>SUMIFS('Allocate Expenses'!P:P,'Allocate Expenses'!$C:$C,'Unit Cost Summary'!$B216)</f>
        <v>3866.703803434867</v>
      </c>
      <c r="N216" s="5">
        <f>SUMIFS('Allocate Expenses'!Q:Q,'Allocate Expenses'!$C:$C,'Unit Cost Summary'!$B216)</f>
        <v>0</v>
      </c>
      <c r="O216" s="5">
        <f>SUMIFS('Allocate Expenses'!R:R,'Allocate Expenses'!$C:$C,'Unit Cost Summary'!$B216)</f>
        <v>0</v>
      </c>
      <c r="P216" s="5">
        <f>SUMIFS('Allocate Expenses'!S:S,'Allocate Expenses'!$C:$C,'Unit Cost Summary'!$B216)</f>
        <v>0</v>
      </c>
      <c r="Q216" s="5">
        <f>SUMIFS('Allocate Expenses'!T:T,'Allocate Expenses'!$C:$C,'Unit Cost Summary'!$B216)</f>
        <v>0</v>
      </c>
      <c r="R216" s="5">
        <f>SUMIFS('Allocate Expenses'!U:U,'Allocate Expenses'!$C:$C,'Unit Cost Summary'!$B216)</f>
        <v>0</v>
      </c>
      <c r="S216" s="5">
        <f>SUMIFS('Allocate Expenses'!V:V,'Allocate Expenses'!$C:$C,'Unit Cost Summary'!$B216)</f>
        <v>0</v>
      </c>
      <c r="T216" s="5">
        <f>SUMIFS('Allocate Expenses'!W:W,'Allocate Expenses'!$C:$C,'Unit Cost Summary'!$B216)</f>
        <v>0</v>
      </c>
      <c r="U216" s="5">
        <f>SUMIFS('Allocate Expenses'!X:X,'Allocate Expenses'!$C:$C,'Unit Cost Summary'!$B216)</f>
        <v>0</v>
      </c>
    </row>
    <row r="217" spans="1:21" x14ac:dyDescent="0.25">
      <c r="A217" s="3" t="str">
        <f>'Table of Allocators'!D24</f>
        <v>D DIST</v>
      </c>
      <c r="B217" s="3" t="str">
        <f>'Table of Allocators'!B24</f>
        <v>AED</v>
      </c>
      <c r="C217" s="5">
        <f>SUMIFS('Allocate Expenses'!F:F,'Allocate Expenses'!$C:$C,'Unit Cost Summary'!$B217)</f>
        <v>1789557.8754900638</v>
      </c>
      <c r="D217" s="5">
        <f>SUMIFS('Allocate Expenses'!G:G,'Allocate Expenses'!$C:$C,'Unit Cost Summary'!$B217)</f>
        <v>1350515.2312480297</v>
      </c>
      <c r="E217" s="5">
        <f>SUMIFS('Allocate Expenses'!H:H,'Allocate Expenses'!$C:$C,'Unit Cost Summary'!$B217)</f>
        <v>1182721.6670895251</v>
      </c>
      <c r="F217" s="5">
        <f>SUMIFS('Allocate Expenses'!I:I,'Allocate Expenses'!$C:$C,'Unit Cost Summary'!$B217)</f>
        <v>478817.09042059554</v>
      </c>
      <c r="G217" s="5">
        <f>SUMIFS('Allocate Expenses'!J:J,'Allocate Expenses'!$C:$C,'Unit Cost Summary'!$B217)</f>
        <v>1027105.4904313416</v>
      </c>
      <c r="H217" s="5">
        <f>SUMIFS('Allocate Expenses'!K:K,'Allocate Expenses'!$C:$C,'Unit Cost Summary'!$B217)</f>
        <v>2946180.3705190858</v>
      </c>
      <c r="I217" s="5">
        <f>SUMIFS('Allocate Expenses'!L:L,'Allocate Expenses'!$C:$C,'Unit Cost Summary'!$B217)</f>
        <v>223656.40618925734</v>
      </c>
      <c r="J217" s="5">
        <f>SUMIFS('Allocate Expenses'!M:M,'Allocate Expenses'!$C:$C,'Unit Cost Summary'!$B217)</f>
        <v>641232.89549549669</v>
      </c>
      <c r="K217" s="5">
        <f>SUMIFS('Allocate Expenses'!N:N,'Allocate Expenses'!$C:$C,'Unit Cost Summary'!$B217)</f>
        <v>0</v>
      </c>
      <c r="L217" s="5">
        <f>SUMIFS('Allocate Expenses'!O:O,'Allocate Expenses'!$C:$C,'Unit Cost Summary'!$B217)</f>
        <v>2320.7815038200097</v>
      </c>
      <c r="M217" s="5">
        <f>SUMIFS('Allocate Expenses'!P:P,'Allocate Expenses'!$C:$C,'Unit Cost Summary'!$B217)</f>
        <v>10058.674737328463</v>
      </c>
      <c r="N217" s="5">
        <f>SUMIFS('Allocate Expenses'!Q:Q,'Allocate Expenses'!$C:$C,'Unit Cost Summary'!$B217)</f>
        <v>0</v>
      </c>
      <c r="O217" s="5">
        <f>SUMIFS('Allocate Expenses'!R:R,'Allocate Expenses'!$C:$C,'Unit Cost Summary'!$B217)</f>
        <v>0</v>
      </c>
      <c r="P217" s="5">
        <f>SUMIFS('Allocate Expenses'!S:S,'Allocate Expenses'!$C:$C,'Unit Cost Summary'!$B217)</f>
        <v>0</v>
      </c>
      <c r="Q217" s="5">
        <f>SUMIFS('Allocate Expenses'!T:T,'Allocate Expenses'!$C:$C,'Unit Cost Summary'!$B217)</f>
        <v>0</v>
      </c>
      <c r="R217" s="5">
        <f>SUMIFS('Allocate Expenses'!U:U,'Allocate Expenses'!$C:$C,'Unit Cost Summary'!$B217)</f>
        <v>0</v>
      </c>
      <c r="S217" s="5">
        <f>SUMIFS('Allocate Expenses'!V:V,'Allocate Expenses'!$C:$C,'Unit Cost Summary'!$B217)</f>
        <v>0</v>
      </c>
      <c r="T217" s="5">
        <f>SUMIFS('Allocate Expenses'!W:W,'Allocate Expenses'!$C:$C,'Unit Cost Summary'!$B217)</f>
        <v>0</v>
      </c>
      <c r="U217" s="5">
        <f>SUMIFS('Allocate Expenses'!X:X,'Allocate Expenses'!$C:$C,'Unit Cost Summary'!$B217)</f>
        <v>0</v>
      </c>
    </row>
    <row r="218" spans="1:21" x14ac:dyDescent="0.25">
      <c r="A218" s="3" t="str">
        <f>'Table of Allocators'!D25</f>
        <v>D SUPP</v>
      </c>
      <c r="B218" s="3" t="str">
        <f>'Table of Allocators'!B25</f>
        <v>P&amp;A</v>
      </c>
      <c r="C218" s="5">
        <f>SUMIFS('Allocate Expenses'!F:F,'Allocate Expenses'!$C:$C,'Unit Cost Summary'!$B218)</f>
        <v>0</v>
      </c>
      <c r="D218" s="5">
        <f>SUMIFS('Allocate Expenses'!G:G,'Allocate Expenses'!$C:$C,'Unit Cost Summary'!$B218)</f>
        <v>0</v>
      </c>
      <c r="E218" s="5">
        <f>SUMIFS('Allocate Expenses'!H:H,'Allocate Expenses'!$C:$C,'Unit Cost Summary'!$B218)</f>
        <v>0</v>
      </c>
      <c r="F218" s="5">
        <f>SUMIFS('Allocate Expenses'!I:I,'Allocate Expenses'!$C:$C,'Unit Cost Summary'!$B218)</f>
        <v>0</v>
      </c>
      <c r="G218" s="5">
        <f>SUMIFS('Allocate Expenses'!J:J,'Allocate Expenses'!$C:$C,'Unit Cost Summary'!$B218)</f>
        <v>0</v>
      </c>
      <c r="H218" s="5">
        <f>SUMIFS('Allocate Expenses'!K:K,'Allocate Expenses'!$C:$C,'Unit Cost Summary'!$B218)</f>
        <v>0</v>
      </c>
      <c r="I218" s="5">
        <f>SUMIFS('Allocate Expenses'!L:L,'Allocate Expenses'!$C:$C,'Unit Cost Summary'!$B218)</f>
        <v>0</v>
      </c>
      <c r="J218" s="5">
        <f>SUMIFS('Allocate Expenses'!M:M,'Allocate Expenses'!$C:$C,'Unit Cost Summary'!$B218)</f>
        <v>0</v>
      </c>
      <c r="K218" s="5">
        <f>SUMIFS('Allocate Expenses'!N:N,'Allocate Expenses'!$C:$C,'Unit Cost Summary'!$B218)</f>
        <v>0</v>
      </c>
      <c r="L218" s="5">
        <f>SUMIFS('Allocate Expenses'!O:O,'Allocate Expenses'!$C:$C,'Unit Cost Summary'!$B218)</f>
        <v>0</v>
      </c>
      <c r="M218" s="5">
        <f>SUMIFS('Allocate Expenses'!P:P,'Allocate Expenses'!$C:$C,'Unit Cost Summary'!$B218)</f>
        <v>0</v>
      </c>
      <c r="N218" s="5">
        <f>SUMIFS('Allocate Expenses'!Q:Q,'Allocate Expenses'!$C:$C,'Unit Cost Summary'!$B218)</f>
        <v>0</v>
      </c>
      <c r="O218" s="5">
        <f>SUMIFS('Allocate Expenses'!R:R,'Allocate Expenses'!$C:$C,'Unit Cost Summary'!$B218)</f>
        <v>0</v>
      </c>
      <c r="P218" s="5">
        <f>SUMIFS('Allocate Expenses'!S:S,'Allocate Expenses'!$C:$C,'Unit Cost Summary'!$B218)</f>
        <v>0</v>
      </c>
      <c r="Q218" s="5">
        <f>SUMIFS('Allocate Expenses'!T:T,'Allocate Expenses'!$C:$C,'Unit Cost Summary'!$B218)</f>
        <v>0</v>
      </c>
      <c r="R218" s="5">
        <f>SUMIFS('Allocate Expenses'!U:U,'Allocate Expenses'!$C:$C,'Unit Cost Summary'!$B218)</f>
        <v>0</v>
      </c>
      <c r="S218" s="5">
        <f>SUMIFS('Allocate Expenses'!V:V,'Allocate Expenses'!$C:$C,'Unit Cost Summary'!$B218)</f>
        <v>0</v>
      </c>
      <c r="T218" s="5">
        <f>SUMIFS('Allocate Expenses'!W:W,'Allocate Expenses'!$C:$C,'Unit Cost Summary'!$B218)</f>
        <v>0</v>
      </c>
      <c r="U218" s="5">
        <f>SUMIFS('Allocate Expenses'!X:X,'Allocate Expenses'!$C:$C,'Unit Cost Summary'!$B218)</f>
        <v>0</v>
      </c>
    </row>
    <row r="219" spans="1:21" x14ac:dyDescent="0.25">
      <c r="A219" s="3" t="str">
        <f>'Table of Allocators'!D26</f>
        <v>D SUPP</v>
      </c>
      <c r="B219" s="3" t="str">
        <f>'Table of Allocators'!B26</f>
        <v>OTHER SUPP 1</v>
      </c>
      <c r="C219" s="5">
        <f>SUMIFS('Allocate Expenses'!F:F,'Allocate Expenses'!$C:$C,'Unit Cost Summary'!$B219)</f>
        <v>0</v>
      </c>
      <c r="D219" s="5">
        <f>SUMIFS('Allocate Expenses'!G:G,'Allocate Expenses'!$C:$C,'Unit Cost Summary'!$B219)</f>
        <v>0</v>
      </c>
      <c r="E219" s="5">
        <f>SUMIFS('Allocate Expenses'!H:H,'Allocate Expenses'!$C:$C,'Unit Cost Summary'!$B219)</f>
        <v>0</v>
      </c>
      <c r="F219" s="5">
        <f>SUMIFS('Allocate Expenses'!I:I,'Allocate Expenses'!$C:$C,'Unit Cost Summary'!$B219)</f>
        <v>0</v>
      </c>
      <c r="G219" s="5">
        <f>SUMIFS('Allocate Expenses'!J:J,'Allocate Expenses'!$C:$C,'Unit Cost Summary'!$B219)</f>
        <v>0</v>
      </c>
      <c r="H219" s="5">
        <f>SUMIFS('Allocate Expenses'!K:K,'Allocate Expenses'!$C:$C,'Unit Cost Summary'!$B219)</f>
        <v>0</v>
      </c>
      <c r="I219" s="5">
        <f>SUMIFS('Allocate Expenses'!L:L,'Allocate Expenses'!$C:$C,'Unit Cost Summary'!$B219)</f>
        <v>0</v>
      </c>
      <c r="J219" s="5">
        <f>SUMIFS('Allocate Expenses'!M:M,'Allocate Expenses'!$C:$C,'Unit Cost Summary'!$B219)</f>
        <v>0</v>
      </c>
      <c r="K219" s="5">
        <f>SUMIFS('Allocate Expenses'!N:N,'Allocate Expenses'!$C:$C,'Unit Cost Summary'!$B219)</f>
        <v>0</v>
      </c>
      <c r="L219" s="5">
        <f>SUMIFS('Allocate Expenses'!O:O,'Allocate Expenses'!$C:$C,'Unit Cost Summary'!$B219)</f>
        <v>0</v>
      </c>
      <c r="M219" s="5">
        <f>SUMIFS('Allocate Expenses'!P:P,'Allocate Expenses'!$C:$C,'Unit Cost Summary'!$B219)</f>
        <v>0</v>
      </c>
      <c r="N219" s="5">
        <f>SUMIFS('Allocate Expenses'!Q:Q,'Allocate Expenses'!$C:$C,'Unit Cost Summary'!$B219)</f>
        <v>0</v>
      </c>
      <c r="O219" s="5">
        <f>SUMIFS('Allocate Expenses'!R:R,'Allocate Expenses'!$C:$C,'Unit Cost Summary'!$B219)</f>
        <v>0</v>
      </c>
      <c r="P219" s="5">
        <f>SUMIFS('Allocate Expenses'!S:S,'Allocate Expenses'!$C:$C,'Unit Cost Summary'!$B219)</f>
        <v>0</v>
      </c>
      <c r="Q219" s="5">
        <f>SUMIFS('Allocate Expenses'!T:T,'Allocate Expenses'!$C:$C,'Unit Cost Summary'!$B219)</f>
        <v>0</v>
      </c>
      <c r="R219" s="5">
        <f>SUMIFS('Allocate Expenses'!U:U,'Allocate Expenses'!$C:$C,'Unit Cost Summary'!$B219)</f>
        <v>0</v>
      </c>
      <c r="S219" s="5">
        <f>SUMIFS('Allocate Expenses'!V:V,'Allocate Expenses'!$C:$C,'Unit Cost Summary'!$B219)</f>
        <v>0</v>
      </c>
      <c r="T219" s="5">
        <f>SUMIFS('Allocate Expenses'!W:W,'Allocate Expenses'!$C:$C,'Unit Cost Summary'!$B219)</f>
        <v>0</v>
      </c>
      <c r="U219" s="5">
        <f>SUMIFS('Allocate Expenses'!X:X,'Allocate Expenses'!$C:$C,'Unit Cost Summary'!$B219)</f>
        <v>0</v>
      </c>
    </row>
    <row r="220" spans="1:21" x14ac:dyDescent="0.25">
      <c r="A220" s="3" t="str">
        <f>'Table of Allocators'!D27</f>
        <v>D SUPP</v>
      </c>
      <c r="B220" s="3" t="str">
        <f>'Table of Allocators'!B27</f>
        <v>OTHER SUPP 2</v>
      </c>
      <c r="C220" s="5">
        <f>SUMIFS('Allocate Expenses'!F:F,'Allocate Expenses'!$C:$C,'Unit Cost Summary'!$B220)</f>
        <v>0</v>
      </c>
      <c r="D220" s="5">
        <f>SUMIFS('Allocate Expenses'!G:G,'Allocate Expenses'!$C:$C,'Unit Cost Summary'!$B220)</f>
        <v>0</v>
      </c>
      <c r="E220" s="5">
        <f>SUMIFS('Allocate Expenses'!H:H,'Allocate Expenses'!$C:$C,'Unit Cost Summary'!$B220)</f>
        <v>0</v>
      </c>
      <c r="F220" s="5">
        <f>SUMIFS('Allocate Expenses'!I:I,'Allocate Expenses'!$C:$C,'Unit Cost Summary'!$B220)</f>
        <v>0</v>
      </c>
      <c r="G220" s="5">
        <f>SUMIFS('Allocate Expenses'!J:J,'Allocate Expenses'!$C:$C,'Unit Cost Summary'!$B220)</f>
        <v>0</v>
      </c>
      <c r="H220" s="5">
        <f>SUMIFS('Allocate Expenses'!K:K,'Allocate Expenses'!$C:$C,'Unit Cost Summary'!$B220)</f>
        <v>0</v>
      </c>
      <c r="I220" s="5">
        <f>SUMIFS('Allocate Expenses'!L:L,'Allocate Expenses'!$C:$C,'Unit Cost Summary'!$B220)</f>
        <v>0</v>
      </c>
      <c r="J220" s="5">
        <f>SUMIFS('Allocate Expenses'!M:M,'Allocate Expenses'!$C:$C,'Unit Cost Summary'!$B220)</f>
        <v>0</v>
      </c>
      <c r="K220" s="5">
        <f>SUMIFS('Allocate Expenses'!N:N,'Allocate Expenses'!$C:$C,'Unit Cost Summary'!$B220)</f>
        <v>0</v>
      </c>
      <c r="L220" s="5">
        <f>SUMIFS('Allocate Expenses'!O:O,'Allocate Expenses'!$C:$C,'Unit Cost Summary'!$B220)</f>
        <v>0</v>
      </c>
      <c r="M220" s="5">
        <f>SUMIFS('Allocate Expenses'!P:P,'Allocate Expenses'!$C:$C,'Unit Cost Summary'!$B220)</f>
        <v>0</v>
      </c>
      <c r="N220" s="5">
        <f>SUMIFS('Allocate Expenses'!Q:Q,'Allocate Expenses'!$C:$C,'Unit Cost Summary'!$B220)</f>
        <v>0</v>
      </c>
      <c r="O220" s="5">
        <f>SUMIFS('Allocate Expenses'!R:R,'Allocate Expenses'!$C:$C,'Unit Cost Summary'!$B220)</f>
        <v>0</v>
      </c>
      <c r="P220" s="5">
        <f>SUMIFS('Allocate Expenses'!S:S,'Allocate Expenses'!$C:$C,'Unit Cost Summary'!$B220)</f>
        <v>0</v>
      </c>
      <c r="Q220" s="5">
        <f>SUMIFS('Allocate Expenses'!T:T,'Allocate Expenses'!$C:$C,'Unit Cost Summary'!$B220)</f>
        <v>0</v>
      </c>
      <c r="R220" s="5">
        <f>SUMIFS('Allocate Expenses'!U:U,'Allocate Expenses'!$C:$C,'Unit Cost Summary'!$B220)</f>
        <v>0</v>
      </c>
      <c r="S220" s="5">
        <f>SUMIFS('Allocate Expenses'!V:V,'Allocate Expenses'!$C:$C,'Unit Cost Summary'!$B220)</f>
        <v>0</v>
      </c>
      <c r="T220" s="5">
        <f>SUMIFS('Allocate Expenses'!W:W,'Allocate Expenses'!$C:$C,'Unit Cost Summary'!$B220)</f>
        <v>0</v>
      </c>
      <c r="U220" s="5">
        <f>SUMIFS('Allocate Expenses'!X:X,'Allocate Expenses'!$C:$C,'Unit Cost Summary'!$B220)</f>
        <v>0</v>
      </c>
    </row>
    <row r="221" spans="1:21" x14ac:dyDescent="0.25">
      <c r="A221" s="3" t="str">
        <f>'Table of Allocators'!D28</f>
        <v>D SUPP</v>
      </c>
      <c r="B221" s="3" t="str">
        <f>'Table of Allocators'!B28</f>
        <v>OTHER SUPP 3</v>
      </c>
      <c r="C221" s="5">
        <f>SUMIFS('Allocate Expenses'!F:F,'Allocate Expenses'!$C:$C,'Unit Cost Summary'!$B221)</f>
        <v>0</v>
      </c>
      <c r="D221" s="5">
        <f>SUMIFS('Allocate Expenses'!G:G,'Allocate Expenses'!$C:$C,'Unit Cost Summary'!$B221)</f>
        <v>0</v>
      </c>
      <c r="E221" s="5">
        <f>SUMIFS('Allocate Expenses'!H:H,'Allocate Expenses'!$C:$C,'Unit Cost Summary'!$B221)</f>
        <v>0</v>
      </c>
      <c r="F221" s="5">
        <f>SUMIFS('Allocate Expenses'!I:I,'Allocate Expenses'!$C:$C,'Unit Cost Summary'!$B221)</f>
        <v>0</v>
      </c>
      <c r="G221" s="5">
        <f>SUMIFS('Allocate Expenses'!J:J,'Allocate Expenses'!$C:$C,'Unit Cost Summary'!$B221)</f>
        <v>0</v>
      </c>
      <c r="H221" s="5">
        <f>SUMIFS('Allocate Expenses'!K:K,'Allocate Expenses'!$C:$C,'Unit Cost Summary'!$B221)</f>
        <v>0</v>
      </c>
      <c r="I221" s="5">
        <f>SUMIFS('Allocate Expenses'!L:L,'Allocate Expenses'!$C:$C,'Unit Cost Summary'!$B221)</f>
        <v>0</v>
      </c>
      <c r="J221" s="5">
        <f>SUMIFS('Allocate Expenses'!M:M,'Allocate Expenses'!$C:$C,'Unit Cost Summary'!$B221)</f>
        <v>0</v>
      </c>
      <c r="K221" s="5">
        <f>SUMIFS('Allocate Expenses'!N:N,'Allocate Expenses'!$C:$C,'Unit Cost Summary'!$B221)</f>
        <v>0</v>
      </c>
      <c r="L221" s="5">
        <f>SUMIFS('Allocate Expenses'!O:O,'Allocate Expenses'!$C:$C,'Unit Cost Summary'!$B221)</f>
        <v>0</v>
      </c>
      <c r="M221" s="5">
        <f>SUMIFS('Allocate Expenses'!P:P,'Allocate Expenses'!$C:$C,'Unit Cost Summary'!$B221)</f>
        <v>0</v>
      </c>
      <c r="N221" s="5">
        <f>SUMIFS('Allocate Expenses'!Q:Q,'Allocate Expenses'!$C:$C,'Unit Cost Summary'!$B221)</f>
        <v>0</v>
      </c>
      <c r="O221" s="5">
        <f>SUMIFS('Allocate Expenses'!R:R,'Allocate Expenses'!$C:$C,'Unit Cost Summary'!$B221)</f>
        <v>0</v>
      </c>
      <c r="P221" s="5">
        <f>SUMIFS('Allocate Expenses'!S:S,'Allocate Expenses'!$C:$C,'Unit Cost Summary'!$B221)</f>
        <v>0</v>
      </c>
      <c r="Q221" s="5">
        <f>SUMIFS('Allocate Expenses'!T:T,'Allocate Expenses'!$C:$C,'Unit Cost Summary'!$B221)</f>
        <v>0</v>
      </c>
      <c r="R221" s="5">
        <f>SUMIFS('Allocate Expenses'!U:U,'Allocate Expenses'!$C:$C,'Unit Cost Summary'!$B221)</f>
        <v>0</v>
      </c>
      <c r="S221" s="5">
        <f>SUMIFS('Allocate Expenses'!V:V,'Allocate Expenses'!$C:$C,'Unit Cost Summary'!$B221)</f>
        <v>0</v>
      </c>
      <c r="T221" s="5">
        <f>SUMIFS('Allocate Expenses'!W:W,'Allocate Expenses'!$C:$C,'Unit Cost Summary'!$B221)</f>
        <v>0</v>
      </c>
      <c r="U221" s="5">
        <f>SUMIFS('Allocate Expenses'!X:X,'Allocate Expenses'!$C:$C,'Unit Cost Summary'!$B221)</f>
        <v>0</v>
      </c>
    </row>
    <row r="222" spans="1:21" x14ac:dyDescent="0.25">
      <c r="A222" s="3" t="str">
        <f>'Table of Allocators'!D29</f>
        <v>D SUPP</v>
      </c>
      <c r="B222" s="3" t="str">
        <f>'Table of Allocators'!B29</f>
        <v>OTHER SUPP 4</v>
      </c>
      <c r="C222" s="5">
        <f>SUMIFS('Allocate Expenses'!F:F,'Allocate Expenses'!$C:$C,'Unit Cost Summary'!$B222)</f>
        <v>0</v>
      </c>
      <c r="D222" s="5">
        <f>SUMIFS('Allocate Expenses'!G:G,'Allocate Expenses'!$C:$C,'Unit Cost Summary'!$B222)</f>
        <v>0</v>
      </c>
      <c r="E222" s="5">
        <f>SUMIFS('Allocate Expenses'!H:H,'Allocate Expenses'!$C:$C,'Unit Cost Summary'!$B222)</f>
        <v>0</v>
      </c>
      <c r="F222" s="5">
        <f>SUMIFS('Allocate Expenses'!I:I,'Allocate Expenses'!$C:$C,'Unit Cost Summary'!$B222)</f>
        <v>0</v>
      </c>
      <c r="G222" s="5">
        <f>SUMIFS('Allocate Expenses'!J:J,'Allocate Expenses'!$C:$C,'Unit Cost Summary'!$B222)</f>
        <v>0</v>
      </c>
      <c r="H222" s="5">
        <f>SUMIFS('Allocate Expenses'!K:K,'Allocate Expenses'!$C:$C,'Unit Cost Summary'!$B222)</f>
        <v>0</v>
      </c>
      <c r="I222" s="5">
        <f>SUMIFS('Allocate Expenses'!L:L,'Allocate Expenses'!$C:$C,'Unit Cost Summary'!$B222)</f>
        <v>0</v>
      </c>
      <c r="J222" s="5">
        <f>SUMIFS('Allocate Expenses'!M:M,'Allocate Expenses'!$C:$C,'Unit Cost Summary'!$B222)</f>
        <v>0</v>
      </c>
      <c r="K222" s="5">
        <f>SUMIFS('Allocate Expenses'!N:N,'Allocate Expenses'!$C:$C,'Unit Cost Summary'!$B222)</f>
        <v>0</v>
      </c>
      <c r="L222" s="5">
        <f>SUMIFS('Allocate Expenses'!O:O,'Allocate Expenses'!$C:$C,'Unit Cost Summary'!$B222)</f>
        <v>0</v>
      </c>
      <c r="M222" s="5">
        <f>SUMIFS('Allocate Expenses'!P:P,'Allocate Expenses'!$C:$C,'Unit Cost Summary'!$B222)</f>
        <v>0</v>
      </c>
      <c r="N222" s="5">
        <f>SUMIFS('Allocate Expenses'!Q:Q,'Allocate Expenses'!$C:$C,'Unit Cost Summary'!$B222)</f>
        <v>0</v>
      </c>
      <c r="O222" s="5">
        <f>SUMIFS('Allocate Expenses'!R:R,'Allocate Expenses'!$C:$C,'Unit Cost Summary'!$B222)</f>
        <v>0</v>
      </c>
      <c r="P222" s="5">
        <f>SUMIFS('Allocate Expenses'!S:S,'Allocate Expenses'!$C:$C,'Unit Cost Summary'!$B222)</f>
        <v>0</v>
      </c>
      <c r="Q222" s="5">
        <f>SUMIFS('Allocate Expenses'!T:T,'Allocate Expenses'!$C:$C,'Unit Cost Summary'!$B222)</f>
        <v>0</v>
      </c>
      <c r="R222" s="5">
        <f>SUMIFS('Allocate Expenses'!U:U,'Allocate Expenses'!$C:$C,'Unit Cost Summary'!$B222)</f>
        <v>0</v>
      </c>
      <c r="S222" s="5">
        <f>SUMIFS('Allocate Expenses'!V:V,'Allocate Expenses'!$C:$C,'Unit Cost Summary'!$B222)</f>
        <v>0</v>
      </c>
      <c r="T222" s="5">
        <f>SUMIFS('Allocate Expenses'!W:W,'Allocate Expenses'!$C:$C,'Unit Cost Summary'!$B222)</f>
        <v>0</v>
      </c>
      <c r="U222" s="5">
        <f>SUMIFS('Allocate Expenses'!X:X,'Allocate Expenses'!$C:$C,'Unit Cost Summary'!$B222)</f>
        <v>0</v>
      </c>
    </row>
    <row r="223" spans="1:21" x14ac:dyDescent="0.25">
      <c r="A223" s="3" t="str">
        <f>'Table of Allocators'!D30</f>
        <v>D SUPP</v>
      </c>
      <c r="B223" s="3" t="str">
        <f>'Table of Allocators'!B30</f>
        <v>OTHER SUPP 5</v>
      </c>
      <c r="C223" s="5">
        <f>SUMIFS('Allocate Expenses'!F:F,'Allocate Expenses'!$C:$C,'Unit Cost Summary'!$B223)</f>
        <v>0</v>
      </c>
      <c r="D223" s="5">
        <f>SUMIFS('Allocate Expenses'!G:G,'Allocate Expenses'!$C:$C,'Unit Cost Summary'!$B223)</f>
        <v>0</v>
      </c>
      <c r="E223" s="5">
        <f>SUMIFS('Allocate Expenses'!H:H,'Allocate Expenses'!$C:$C,'Unit Cost Summary'!$B223)</f>
        <v>0</v>
      </c>
      <c r="F223" s="5">
        <f>SUMIFS('Allocate Expenses'!I:I,'Allocate Expenses'!$C:$C,'Unit Cost Summary'!$B223)</f>
        <v>0</v>
      </c>
      <c r="G223" s="5">
        <f>SUMIFS('Allocate Expenses'!J:J,'Allocate Expenses'!$C:$C,'Unit Cost Summary'!$B223)</f>
        <v>0</v>
      </c>
      <c r="H223" s="5">
        <f>SUMIFS('Allocate Expenses'!K:K,'Allocate Expenses'!$C:$C,'Unit Cost Summary'!$B223)</f>
        <v>0</v>
      </c>
      <c r="I223" s="5">
        <f>SUMIFS('Allocate Expenses'!L:L,'Allocate Expenses'!$C:$C,'Unit Cost Summary'!$B223)</f>
        <v>0</v>
      </c>
      <c r="J223" s="5">
        <f>SUMIFS('Allocate Expenses'!M:M,'Allocate Expenses'!$C:$C,'Unit Cost Summary'!$B223)</f>
        <v>0</v>
      </c>
      <c r="K223" s="5">
        <f>SUMIFS('Allocate Expenses'!N:N,'Allocate Expenses'!$C:$C,'Unit Cost Summary'!$B223)</f>
        <v>0</v>
      </c>
      <c r="L223" s="5">
        <f>SUMIFS('Allocate Expenses'!O:O,'Allocate Expenses'!$C:$C,'Unit Cost Summary'!$B223)</f>
        <v>0</v>
      </c>
      <c r="M223" s="5">
        <f>SUMIFS('Allocate Expenses'!P:P,'Allocate Expenses'!$C:$C,'Unit Cost Summary'!$B223)</f>
        <v>0</v>
      </c>
      <c r="N223" s="5">
        <f>SUMIFS('Allocate Expenses'!Q:Q,'Allocate Expenses'!$C:$C,'Unit Cost Summary'!$B223)</f>
        <v>0</v>
      </c>
      <c r="O223" s="5">
        <f>SUMIFS('Allocate Expenses'!R:R,'Allocate Expenses'!$C:$C,'Unit Cost Summary'!$B223)</f>
        <v>0</v>
      </c>
      <c r="P223" s="5">
        <f>SUMIFS('Allocate Expenses'!S:S,'Allocate Expenses'!$C:$C,'Unit Cost Summary'!$B223)</f>
        <v>0</v>
      </c>
      <c r="Q223" s="5">
        <f>SUMIFS('Allocate Expenses'!T:T,'Allocate Expenses'!$C:$C,'Unit Cost Summary'!$B223)</f>
        <v>0</v>
      </c>
      <c r="R223" s="5">
        <f>SUMIFS('Allocate Expenses'!U:U,'Allocate Expenses'!$C:$C,'Unit Cost Summary'!$B223)</f>
        <v>0</v>
      </c>
      <c r="S223" s="5">
        <f>SUMIFS('Allocate Expenses'!V:V,'Allocate Expenses'!$C:$C,'Unit Cost Summary'!$B223)</f>
        <v>0</v>
      </c>
      <c r="T223" s="5">
        <f>SUMIFS('Allocate Expenses'!W:W,'Allocate Expenses'!$C:$C,'Unit Cost Summary'!$B223)</f>
        <v>0</v>
      </c>
      <c r="U223" s="5">
        <f>SUMIFS('Allocate Expenses'!X:X,'Allocate Expenses'!$C:$C,'Unit Cost Summary'!$B223)</f>
        <v>0</v>
      </c>
    </row>
    <row r="224" spans="1:21" x14ac:dyDescent="0.25">
      <c r="A224" s="3" t="str">
        <f>'Table of Allocators'!D31</f>
        <v>SPLIT</v>
      </c>
      <c r="B224" s="3" t="str">
        <f>'Table of Allocators'!B31</f>
        <v>INT PLANT</v>
      </c>
      <c r="C224" s="5">
        <f>SUMIFS('Allocate Expenses'!F:F,'Allocate Expenses'!$C:$C,'Unit Cost Summary'!$B224)</f>
        <v>2344768.1442626994</v>
      </c>
      <c r="D224" s="5">
        <f>SUMIFS('Allocate Expenses'!G:G,'Allocate Expenses'!$C:$C,'Unit Cost Summary'!$B224)</f>
        <v>1020605.7750004554</v>
      </c>
      <c r="E224" s="5">
        <f>SUMIFS('Allocate Expenses'!H:H,'Allocate Expenses'!$C:$C,'Unit Cost Summary'!$B224)</f>
        <v>1434498.1287217524</v>
      </c>
      <c r="F224" s="5">
        <f>SUMIFS('Allocate Expenses'!I:I,'Allocate Expenses'!$C:$C,'Unit Cost Summary'!$B224)</f>
        <v>453227.02774029411</v>
      </c>
      <c r="G224" s="5">
        <f>SUMIFS('Allocate Expenses'!J:J,'Allocate Expenses'!$C:$C,'Unit Cost Summary'!$B224)</f>
        <v>777462.4912815491</v>
      </c>
      <c r="H224" s="5">
        <f>SUMIFS('Allocate Expenses'!K:K,'Allocate Expenses'!$C:$C,'Unit Cost Summary'!$B224)</f>
        <v>2039721.5084535328</v>
      </c>
      <c r="I224" s="5">
        <f>SUMIFS('Allocate Expenses'!L:L,'Allocate Expenses'!$C:$C,'Unit Cost Summary'!$B224)</f>
        <v>162838.52422647295</v>
      </c>
      <c r="J224" s="5">
        <f>SUMIFS('Allocate Expenses'!M:M,'Allocate Expenses'!$C:$C,'Unit Cost Summary'!$B224)</f>
        <v>583938.80250622507</v>
      </c>
      <c r="K224" s="5">
        <f>SUMIFS('Allocate Expenses'!N:N,'Allocate Expenses'!$C:$C,'Unit Cost Summary'!$B224)</f>
        <v>0</v>
      </c>
      <c r="L224" s="5">
        <f>SUMIFS('Allocate Expenses'!O:O,'Allocate Expenses'!$C:$C,'Unit Cost Summary'!$B224)</f>
        <v>0</v>
      </c>
      <c r="M224" s="5">
        <f>SUMIFS('Allocate Expenses'!P:P,'Allocate Expenses'!$C:$C,'Unit Cost Summary'!$B224)</f>
        <v>5314.0777136844335</v>
      </c>
      <c r="N224" s="5">
        <f>SUMIFS('Allocate Expenses'!Q:Q,'Allocate Expenses'!$C:$C,'Unit Cost Summary'!$B224)</f>
        <v>0</v>
      </c>
      <c r="O224" s="5">
        <f>SUMIFS('Allocate Expenses'!R:R,'Allocate Expenses'!$C:$C,'Unit Cost Summary'!$B224)</f>
        <v>0</v>
      </c>
      <c r="P224" s="5">
        <f>SUMIFS('Allocate Expenses'!S:S,'Allocate Expenses'!$C:$C,'Unit Cost Summary'!$B224)</f>
        <v>0</v>
      </c>
      <c r="Q224" s="5">
        <f>SUMIFS('Allocate Expenses'!T:T,'Allocate Expenses'!$C:$C,'Unit Cost Summary'!$B224)</f>
        <v>0</v>
      </c>
      <c r="R224" s="5">
        <f>SUMIFS('Allocate Expenses'!U:U,'Allocate Expenses'!$C:$C,'Unit Cost Summary'!$B224)</f>
        <v>0</v>
      </c>
      <c r="S224" s="5">
        <f>SUMIFS('Allocate Expenses'!V:V,'Allocate Expenses'!$C:$C,'Unit Cost Summary'!$B224)</f>
        <v>0</v>
      </c>
      <c r="T224" s="5">
        <f>SUMIFS('Allocate Expenses'!W:W,'Allocate Expenses'!$C:$C,'Unit Cost Summary'!$B224)</f>
        <v>0</v>
      </c>
      <c r="U224" s="5">
        <f>SUMIFS('Allocate Expenses'!X:X,'Allocate Expenses'!$C:$C,'Unit Cost Summary'!$B224)</f>
        <v>0</v>
      </c>
    </row>
    <row r="225" spans="1:21" x14ac:dyDescent="0.25">
      <c r="A225" s="3" t="str">
        <f>'Table of Allocators'!D32</f>
        <v>D SUPP</v>
      </c>
      <c r="B225" s="3" t="str">
        <f>'Table of Allocators'!B32</f>
        <v>PROD PLANT</v>
      </c>
      <c r="C225" s="5">
        <f>SUMIFS('Allocate Expenses'!F:F,'Allocate Expenses'!$C:$C,'Unit Cost Summary'!$B225)</f>
        <v>5801105.6712912638</v>
      </c>
      <c r="D225" s="5">
        <f>SUMIFS('Allocate Expenses'!G:G,'Allocate Expenses'!$C:$C,'Unit Cost Summary'!$B225)</f>
        <v>2525043.6654023519</v>
      </c>
      <c r="E225" s="5">
        <f>SUMIFS('Allocate Expenses'!H:H,'Allocate Expenses'!$C:$C,'Unit Cost Summary'!$B225)</f>
        <v>3549039.6994459224</v>
      </c>
      <c r="F225" s="5">
        <f>SUMIFS('Allocate Expenses'!I:I,'Allocate Expenses'!$C:$C,'Unit Cost Summary'!$B225)</f>
        <v>1121312.5218542442</v>
      </c>
      <c r="G225" s="5">
        <f>SUMIFS('Allocate Expenses'!J:J,'Allocate Expenses'!$C:$C,'Unit Cost Summary'!$B225)</f>
        <v>1923491.7014824175</v>
      </c>
      <c r="H225" s="5">
        <f>SUMIFS('Allocate Expenses'!K:K,'Allocate Expenses'!$C:$C,'Unit Cost Summary'!$B225)</f>
        <v>5046400.8731512669</v>
      </c>
      <c r="I225" s="5">
        <f>SUMIFS('Allocate Expenses'!L:L,'Allocate Expenses'!$C:$C,'Unit Cost Summary'!$B225)</f>
        <v>402872.87623993657</v>
      </c>
      <c r="J225" s="5">
        <f>SUMIFS('Allocate Expenses'!M:M,'Allocate Expenses'!$C:$C,'Unit Cost Summary'!$B225)</f>
        <v>1444701.7745420074</v>
      </c>
      <c r="K225" s="5">
        <f>SUMIFS('Allocate Expenses'!N:N,'Allocate Expenses'!$C:$C,'Unit Cost Summary'!$B225)</f>
        <v>0</v>
      </c>
      <c r="L225" s="5">
        <f>SUMIFS('Allocate Expenses'!O:O,'Allocate Expenses'!$C:$C,'Unit Cost Summary'!$B225)</f>
        <v>0</v>
      </c>
      <c r="M225" s="5">
        <f>SUMIFS('Allocate Expenses'!P:P,'Allocate Expenses'!$C:$C,'Unit Cost Summary'!$B225)</f>
        <v>13147.366590580681</v>
      </c>
      <c r="N225" s="5">
        <f>SUMIFS('Allocate Expenses'!Q:Q,'Allocate Expenses'!$C:$C,'Unit Cost Summary'!$B225)</f>
        <v>0</v>
      </c>
      <c r="O225" s="5">
        <f>SUMIFS('Allocate Expenses'!R:R,'Allocate Expenses'!$C:$C,'Unit Cost Summary'!$B225)</f>
        <v>0</v>
      </c>
      <c r="P225" s="5">
        <f>SUMIFS('Allocate Expenses'!S:S,'Allocate Expenses'!$C:$C,'Unit Cost Summary'!$B225)</f>
        <v>0</v>
      </c>
      <c r="Q225" s="5">
        <f>SUMIFS('Allocate Expenses'!T:T,'Allocate Expenses'!$C:$C,'Unit Cost Summary'!$B225)</f>
        <v>0</v>
      </c>
      <c r="R225" s="5">
        <f>SUMIFS('Allocate Expenses'!U:U,'Allocate Expenses'!$C:$C,'Unit Cost Summary'!$B225)</f>
        <v>0</v>
      </c>
      <c r="S225" s="5">
        <f>SUMIFS('Allocate Expenses'!V:V,'Allocate Expenses'!$C:$C,'Unit Cost Summary'!$B225)</f>
        <v>0</v>
      </c>
      <c r="T225" s="5">
        <f>SUMIFS('Allocate Expenses'!W:W,'Allocate Expenses'!$C:$C,'Unit Cost Summary'!$B225)</f>
        <v>0</v>
      </c>
      <c r="U225" s="5">
        <f>SUMIFS('Allocate Expenses'!X:X,'Allocate Expenses'!$C:$C,'Unit Cost Summary'!$B225)</f>
        <v>0</v>
      </c>
    </row>
    <row r="226" spans="1:21" x14ac:dyDescent="0.25">
      <c r="A226" s="3" t="str">
        <f>'Table of Allocators'!D33</f>
        <v>D SUPP</v>
      </c>
      <c r="B226" s="3" t="str">
        <f>'Table of Allocators'!B33</f>
        <v>TRANS PLANT</v>
      </c>
      <c r="C226" s="5">
        <f>SUMIFS('Allocate Expenses'!F:F,'Allocate Expenses'!$C:$C,'Unit Cost Summary'!$B226)</f>
        <v>1499759.9566845996</v>
      </c>
      <c r="D226" s="5">
        <f>SUMIFS('Allocate Expenses'!G:G,'Allocate Expenses'!$C:$C,'Unit Cost Summary'!$B226)</f>
        <v>652799.58560169057</v>
      </c>
      <c r="E226" s="5">
        <f>SUMIFS('Allocate Expenses'!H:H,'Allocate Expenses'!$C:$C,'Unit Cost Summary'!$B226)</f>
        <v>917533.2992560647</v>
      </c>
      <c r="F226" s="5">
        <f>SUMIFS('Allocate Expenses'!I:I,'Allocate Expenses'!$C:$C,'Unit Cost Summary'!$B226)</f>
        <v>289892.94705119409</v>
      </c>
      <c r="G226" s="5">
        <f>SUMIFS('Allocate Expenses'!J:J,'Allocate Expenses'!$C:$C,'Unit Cost Summary'!$B226)</f>
        <v>497280.34522362641</v>
      </c>
      <c r="H226" s="5">
        <f>SUMIFS('Allocate Expenses'!K:K,'Allocate Expenses'!$C:$C,'Unit Cost Summary'!$B226)</f>
        <v>1304646.1112379334</v>
      </c>
      <c r="I226" s="5">
        <f>SUMIFS('Allocate Expenses'!L:L,'Allocate Expenses'!$C:$C,'Unit Cost Summary'!$B226)</f>
        <v>104154.73215893273</v>
      </c>
      <c r="J226" s="5">
        <f>SUMIFS('Allocate Expenses'!M:M,'Allocate Expenses'!$C:$C,'Unit Cost Summary'!$B226)</f>
        <v>373498.77654047287</v>
      </c>
      <c r="K226" s="5">
        <f>SUMIFS('Allocate Expenses'!N:N,'Allocate Expenses'!$C:$C,'Unit Cost Summary'!$B226)</f>
        <v>0</v>
      </c>
      <c r="L226" s="5">
        <f>SUMIFS('Allocate Expenses'!O:O,'Allocate Expenses'!$C:$C,'Unit Cost Summary'!$B226)</f>
        <v>0</v>
      </c>
      <c r="M226" s="5">
        <f>SUMIFS('Allocate Expenses'!P:P,'Allocate Expenses'!$C:$C,'Unit Cost Summary'!$B226)</f>
        <v>3398.9889282635399</v>
      </c>
      <c r="N226" s="5">
        <f>SUMIFS('Allocate Expenses'!Q:Q,'Allocate Expenses'!$C:$C,'Unit Cost Summary'!$B226)</f>
        <v>0</v>
      </c>
      <c r="O226" s="5">
        <f>SUMIFS('Allocate Expenses'!R:R,'Allocate Expenses'!$C:$C,'Unit Cost Summary'!$B226)</f>
        <v>0</v>
      </c>
      <c r="P226" s="5">
        <f>SUMIFS('Allocate Expenses'!S:S,'Allocate Expenses'!$C:$C,'Unit Cost Summary'!$B226)</f>
        <v>0</v>
      </c>
      <c r="Q226" s="5">
        <f>SUMIFS('Allocate Expenses'!T:T,'Allocate Expenses'!$C:$C,'Unit Cost Summary'!$B226)</f>
        <v>0</v>
      </c>
      <c r="R226" s="5">
        <f>SUMIFS('Allocate Expenses'!U:U,'Allocate Expenses'!$C:$C,'Unit Cost Summary'!$B226)</f>
        <v>0</v>
      </c>
      <c r="S226" s="5">
        <f>SUMIFS('Allocate Expenses'!V:V,'Allocate Expenses'!$C:$C,'Unit Cost Summary'!$B226)</f>
        <v>0</v>
      </c>
      <c r="T226" s="5">
        <f>SUMIFS('Allocate Expenses'!W:W,'Allocate Expenses'!$C:$C,'Unit Cost Summary'!$B226)</f>
        <v>0</v>
      </c>
      <c r="U226" s="5">
        <f>SUMIFS('Allocate Expenses'!X:X,'Allocate Expenses'!$C:$C,'Unit Cost Summary'!$B226)</f>
        <v>0</v>
      </c>
    </row>
    <row r="227" spans="1:21" x14ac:dyDescent="0.25">
      <c r="A227" s="3" t="str">
        <f>'Table of Allocators'!D34</f>
        <v>D DIST</v>
      </c>
      <c r="B227" s="3" t="str">
        <f>'Table of Allocators'!B34</f>
        <v>DIST PLANT</v>
      </c>
      <c r="C227" s="5">
        <f>SUMIFS('Allocate Expenses'!F:F,'Allocate Expenses'!$C:$C,'Unit Cost Summary'!$B227)</f>
        <v>6033106.5109094856</v>
      </c>
      <c r="D227" s="5">
        <f>SUMIFS('Allocate Expenses'!G:G,'Allocate Expenses'!$C:$C,'Unit Cost Summary'!$B227)</f>
        <v>3532216.2700604722</v>
      </c>
      <c r="E227" s="5">
        <f>SUMIFS('Allocate Expenses'!H:H,'Allocate Expenses'!$C:$C,'Unit Cost Summary'!$B227)</f>
        <v>2857584.3558540326</v>
      </c>
      <c r="F227" s="5">
        <f>SUMIFS('Allocate Expenses'!I:I,'Allocate Expenses'!$C:$C,'Unit Cost Summary'!$B227)</f>
        <v>758487.21117267443</v>
      </c>
      <c r="G227" s="5">
        <f>SUMIFS('Allocate Expenses'!J:J,'Allocate Expenses'!$C:$C,'Unit Cost Summary'!$B227)</f>
        <v>1502888.1242954168</v>
      </c>
      <c r="H227" s="5">
        <f>SUMIFS('Allocate Expenses'!K:K,'Allocate Expenses'!$C:$C,'Unit Cost Summary'!$B227)</f>
        <v>3867409.1531722816</v>
      </c>
      <c r="I227" s="5">
        <f>SUMIFS('Allocate Expenses'!L:L,'Allocate Expenses'!$C:$C,'Unit Cost Summary'!$B227)</f>
        <v>290052.43915376376</v>
      </c>
      <c r="J227" s="5">
        <f>SUMIFS('Allocate Expenses'!M:M,'Allocate Expenses'!$C:$C,'Unit Cost Summary'!$B227)</f>
        <v>968365.01360980084</v>
      </c>
      <c r="K227" s="5">
        <f>SUMIFS('Allocate Expenses'!N:N,'Allocate Expenses'!$C:$C,'Unit Cost Summary'!$B227)</f>
        <v>310.49203415205943</v>
      </c>
      <c r="L227" s="5">
        <f>SUMIFS('Allocate Expenses'!O:O,'Allocate Expenses'!$C:$C,'Unit Cost Summary'!$B227)</f>
        <v>1515.019862216868</v>
      </c>
      <c r="M227" s="5">
        <f>SUMIFS('Allocate Expenses'!P:P,'Allocate Expenses'!$C:$C,'Unit Cost Summary'!$B227)</f>
        <v>244091.86592686869</v>
      </c>
      <c r="N227" s="5">
        <f>SUMIFS('Allocate Expenses'!Q:Q,'Allocate Expenses'!$C:$C,'Unit Cost Summary'!$B227)</f>
        <v>0</v>
      </c>
      <c r="O227" s="5">
        <f>SUMIFS('Allocate Expenses'!R:R,'Allocate Expenses'!$C:$C,'Unit Cost Summary'!$B227)</f>
        <v>0</v>
      </c>
      <c r="P227" s="5">
        <f>SUMIFS('Allocate Expenses'!S:S,'Allocate Expenses'!$C:$C,'Unit Cost Summary'!$B227)</f>
        <v>0</v>
      </c>
      <c r="Q227" s="5">
        <f>SUMIFS('Allocate Expenses'!T:T,'Allocate Expenses'!$C:$C,'Unit Cost Summary'!$B227)</f>
        <v>0</v>
      </c>
      <c r="R227" s="5">
        <f>SUMIFS('Allocate Expenses'!U:U,'Allocate Expenses'!$C:$C,'Unit Cost Summary'!$B227)</f>
        <v>0</v>
      </c>
      <c r="S227" s="5">
        <f>SUMIFS('Allocate Expenses'!V:V,'Allocate Expenses'!$C:$C,'Unit Cost Summary'!$B227)</f>
        <v>0</v>
      </c>
      <c r="T227" s="5">
        <f>SUMIFS('Allocate Expenses'!W:W,'Allocate Expenses'!$C:$C,'Unit Cost Summary'!$B227)</f>
        <v>0</v>
      </c>
      <c r="U227" s="5">
        <f>SUMIFS('Allocate Expenses'!X:X,'Allocate Expenses'!$C:$C,'Unit Cost Summary'!$B227)</f>
        <v>0</v>
      </c>
    </row>
    <row r="228" spans="1:21" x14ac:dyDescent="0.25">
      <c r="A228" s="3" t="str">
        <f>'Table of Allocators'!D35</f>
        <v>SPLIT</v>
      </c>
      <c r="B228" s="3" t="str">
        <f>'Table of Allocators'!B35</f>
        <v>PTD PLANT</v>
      </c>
      <c r="C228" s="5">
        <f>SUMIFS('Allocate Expenses'!F:F,'Allocate Expenses'!$C:$C,'Unit Cost Summary'!$B228)</f>
        <v>0</v>
      </c>
      <c r="D228" s="5">
        <f>SUMIFS('Allocate Expenses'!G:G,'Allocate Expenses'!$C:$C,'Unit Cost Summary'!$B228)</f>
        <v>0</v>
      </c>
      <c r="E228" s="5">
        <f>SUMIFS('Allocate Expenses'!H:H,'Allocate Expenses'!$C:$C,'Unit Cost Summary'!$B228)</f>
        <v>0</v>
      </c>
      <c r="F228" s="5">
        <f>SUMIFS('Allocate Expenses'!I:I,'Allocate Expenses'!$C:$C,'Unit Cost Summary'!$B228)</f>
        <v>0</v>
      </c>
      <c r="G228" s="5">
        <f>SUMIFS('Allocate Expenses'!J:J,'Allocate Expenses'!$C:$C,'Unit Cost Summary'!$B228)</f>
        <v>0</v>
      </c>
      <c r="H228" s="5">
        <f>SUMIFS('Allocate Expenses'!K:K,'Allocate Expenses'!$C:$C,'Unit Cost Summary'!$B228)</f>
        <v>0</v>
      </c>
      <c r="I228" s="5">
        <f>SUMIFS('Allocate Expenses'!L:L,'Allocate Expenses'!$C:$C,'Unit Cost Summary'!$B228)</f>
        <v>0</v>
      </c>
      <c r="J228" s="5">
        <f>SUMIFS('Allocate Expenses'!M:M,'Allocate Expenses'!$C:$C,'Unit Cost Summary'!$B228)</f>
        <v>0</v>
      </c>
      <c r="K228" s="5">
        <f>SUMIFS('Allocate Expenses'!N:N,'Allocate Expenses'!$C:$C,'Unit Cost Summary'!$B228)</f>
        <v>0</v>
      </c>
      <c r="L228" s="5">
        <f>SUMIFS('Allocate Expenses'!O:O,'Allocate Expenses'!$C:$C,'Unit Cost Summary'!$B228)</f>
        <v>0</v>
      </c>
      <c r="M228" s="5">
        <f>SUMIFS('Allocate Expenses'!P:P,'Allocate Expenses'!$C:$C,'Unit Cost Summary'!$B228)</f>
        <v>0</v>
      </c>
      <c r="N228" s="5">
        <f>SUMIFS('Allocate Expenses'!Q:Q,'Allocate Expenses'!$C:$C,'Unit Cost Summary'!$B228)</f>
        <v>0</v>
      </c>
      <c r="O228" s="5">
        <f>SUMIFS('Allocate Expenses'!R:R,'Allocate Expenses'!$C:$C,'Unit Cost Summary'!$B228)</f>
        <v>0</v>
      </c>
      <c r="P228" s="5">
        <f>SUMIFS('Allocate Expenses'!S:S,'Allocate Expenses'!$C:$C,'Unit Cost Summary'!$B228)</f>
        <v>0</v>
      </c>
      <c r="Q228" s="5">
        <f>SUMIFS('Allocate Expenses'!T:T,'Allocate Expenses'!$C:$C,'Unit Cost Summary'!$B228)</f>
        <v>0</v>
      </c>
      <c r="R228" s="5">
        <f>SUMIFS('Allocate Expenses'!U:U,'Allocate Expenses'!$C:$C,'Unit Cost Summary'!$B228)</f>
        <v>0</v>
      </c>
      <c r="S228" s="5">
        <f>SUMIFS('Allocate Expenses'!V:V,'Allocate Expenses'!$C:$C,'Unit Cost Summary'!$B228)</f>
        <v>0</v>
      </c>
      <c r="T228" s="5">
        <f>SUMIFS('Allocate Expenses'!W:W,'Allocate Expenses'!$C:$C,'Unit Cost Summary'!$B228)</f>
        <v>0</v>
      </c>
      <c r="U228" s="5">
        <f>SUMIFS('Allocate Expenses'!X:X,'Allocate Expenses'!$C:$C,'Unit Cost Summary'!$B228)</f>
        <v>0</v>
      </c>
    </row>
    <row r="229" spans="1:21" x14ac:dyDescent="0.25">
      <c r="A229" s="3" t="str">
        <f>'Table of Allocators'!D36</f>
        <v>SPLIT</v>
      </c>
      <c r="B229" s="3" t="str">
        <f>'Table of Allocators'!B36</f>
        <v>GEN PLANT</v>
      </c>
      <c r="C229" s="5">
        <f>SUMIFS('Allocate Expenses'!F:F,'Allocate Expenses'!$C:$C,'Unit Cost Summary'!$B229)</f>
        <v>7685842.5928964103</v>
      </c>
      <c r="D229" s="5">
        <f>SUMIFS('Allocate Expenses'!G:G,'Allocate Expenses'!$C:$C,'Unit Cost Summary'!$B229)</f>
        <v>3683194.3995755394</v>
      </c>
      <c r="E229" s="5">
        <f>SUMIFS('Allocate Expenses'!H:H,'Allocate Expenses'!$C:$C,'Unit Cost Summary'!$B229)</f>
        <v>4391450.3272809749</v>
      </c>
      <c r="F229" s="5">
        <f>SUMIFS('Allocate Expenses'!I:I,'Allocate Expenses'!$C:$C,'Unit Cost Summary'!$B229)</f>
        <v>1333659.8968709167</v>
      </c>
      <c r="G229" s="5">
        <f>SUMIFS('Allocate Expenses'!J:J,'Allocate Expenses'!$C:$C,'Unit Cost Summary'!$B229)</f>
        <v>2362966.1136021726</v>
      </c>
      <c r="H229" s="5">
        <f>SUMIFS('Allocate Expenses'!K:K,'Allocate Expenses'!$C:$C,'Unit Cost Summary'!$B229)</f>
        <v>6171242.4168827143</v>
      </c>
      <c r="I229" s="5">
        <f>SUMIFS('Allocate Expenses'!L:L,'Allocate Expenses'!$C:$C,'Unit Cost Summary'!$B229)</f>
        <v>485703.77222381975</v>
      </c>
      <c r="J229" s="5">
        <f>SUMIFS('Allocate Expenses'!M:M,'Allocate Expenses'!$C:$C,'Unit Cost Summary'!$B229)</f>
        <v>1714983.7007060952</v>
      </c>
      <c r="K229" s="5">
        <f>SUMIFS('Allocate Expenses'!N:N,'Allocate Expenses'!$C:$C,'Unit Cost Summary'!$B229)</f>
        <v>115.7359870019653</v>
      </c>
      <c r="L229" s="5">
        <f>SUMIFS('Allocate Expenses'!O:O,'Allocate Expenses'!$C:$C,'Unit Cost Summary'!$B229)</f>
        <v>564.7240502002029</v>
      </c>
      <c r="M229" s="5">
        <f>SUMIFS('Allocate Expenses'!P:P,'Allocate Expenses'!$C:$C,'Unit Cost Summary'!$B229)</f>
        <v>103307.4819611439</v>
      </c>
      <c r="N229" s="5">
        <f>SUMIFS('Allocate Expenses'!Q:Q,'Allocate Expenses'!$C:$C,'Unit Cost Summary'!$B229)</f>
        <v>0</v>
      </c>
      <c r="O229" s="5">
        <f>SUMIFS('Allocate Expenses'!R:R,'Allocate Expenses'!$C:$C,'Unit Cost Summary'!$B229)</f>
        <v>0</v>
      </c>
      <c r="P229" s="5">
        <f>SUMIFS('Allocate Expenses'!S:S,'Allocate Expenses'!$C:$C,'Unit Cost Summary'!$B229)</f>
        <v>0</v>
      </c>
      <c r="Q229" s="5">
        <f>SUMIFS('Allocate Expenses'!T:T,'Allocate Expenses'!$C:$C,'Unit Cost Summary'!$B229)</f>
        <v>0</v>
      </c>
      <c r="R229" s="5">
        <f>SUMIFS('Allocate Expenses'!U:U,'Allocate Expenses'!$C:$C,'Unit Cost Summary'!$B229)</f>
        <v>0</v>
      </c>
      <c r="S229" s="5">
        <f>SUMIFS('Allocate Expenses'!V:V,'Allocate Expenses'!$C:$C,'Unit Cost Summary'!$B229)</f>
        <v>0</v>
      </c>
      <c r="T229" s="5">
        <f>SUMIFS('Allocate Expenses'!W:W,'Allocate Expenses'!$C:$C,'Unit Cost Summary'!$B229)</f>
        <v>0</v>
      </c>
      <c r="U229" s="5">
        <f>SUMIFS('Allocate Expenses'!X:X,'Allocate Expenses'!$C:$C,'Unit Cost Summary'!$B229)</f>
        <v>0</v>
      </c>
    </row>
    <row r="230" spans="1:21" x14ac:dyDescent="0.25">
      <c r="A230" s="3" t="str">
        <f>'Table of Allocators'!D37</f>
        <v>SPLIT</v>
      </c>
      <c r="B230" s="3" t="str">
        <f>'Table of Allocators'!B37</f>
        <v>TOT PLANT</v>
      </c>
      <c r="C230" s="5">
        <f>SUMIFS('Allocate Expenses'!F:F,'Allocate Expenses'!$C:$C,'Unit Cost Summary'!$B230)</f>
        <v>20189775.563662186</v>
      </c>
      <c r="D230" s="5">
        <f>SUMIFS('Allocate Expenses'!G:G,'Allocate Expenses'!$C:$C,'Unit Cost Summary'!$B230)</f>
        <v>9619054.634332886</v>
      </c>
      <c r="E230" s="5">
        <f>SUMIFS('Allocate Expenses'!H:H,'Allocate Expenses'!$C:$C,'Unit Cost Summary'!$B230)</f>
        <v>11587538.062082965</v>
      </c>
      <c r="F230" s="5">
        <f>SUMIFS('Allocate Expenses'!I:I,'Allocate Expenses'!$C:$C,'Unit Cost Summary'!$B230)</f>
        <v>3528667.9578369251</v>
      </c>
      <c r="G230" s="5">
        <f>SUMIFS('Allocate Expenses'!J:J,'Allocate Expenses'!$C:$C,'Unit Cost Summary'!$B230)</f>
        <v>6238108.3000386506</v>
      </c>
      <c r="H230" s="5">
        <f>SUMIFS('Allocate Expenses'!K:K,'Allocate Expenses'!$C:$C,'Unit Cost Summary'!$B230)</f>
        <v>16296815.861131867</v>
      </c>
      <c r="I230" s="5">
        <f>SUMIFS('Allocate Expenses'!L:L,'Allocate Expenses'!$C:$C,'Unit Cost Summary'!$B230)</f>
        <v>1283888.0794620842</v>
      </c>
      <c r="J230" s="5">
        <f>SUMIFS('Allocate Expenses'!M:M,'Allocate Expenses'!$C:$C,'Unit Cost Summary'!$B230)</f>
        <v>4538208.108771354</v>
      </c>
      <c r="K230" s="5">
        <f>SUMIFS('Allocate Expenses'!N:N,'Allocate Expenses'!$C:$C,'Unit Cost Summary'!$B230)</f>
        <v>284.75119638643588</v>
      </c>
      <c r="L230" s="5">
        <f>SUMIFS('Allocate Expenses'!O:O,'Allocate Expenses'!$C:$C,'Unit Cost Summary'!$B230)</f>
        <v>1389.419601355029</v>
      </c>
      <c r="M230" s="5">
        <f>SUMIFS('Allocate Expenses'!P:P,'Allocate Expenses'!$C:$C,'Unit Cost Summary'!$B230)</f>
        <v>257073.41957279909</v>
      </c>
      <c r="N230" s="5">
        <f>SUMIFS('Allocate Expenses'!Q:Q,'Allocate Expenses'!$C:$C,'Unit Cost Summary'!$B230)</f>
        <v>0</v>
      </c>
      <c r="O230" s="5">
        <f>SUMIFS('Allocate Expenses'!R:R,'Allocate Expenses'!$C:$C,'Unit Cost Summary'!$B230)</f>
        <v>0</v>
      </c>
      <c r="P230" s="5">
        <f>SUMIFS('Allocate Expenses'!S:S,'Allocate Expenses'!$C:$C,'Unit Cost Summary'!$B230)</f>
        <v>0</v>
      </c>
      <c r="Q230" s="5">
        <f>SUMIFS('Allocate Expenses'!T:T,'Allocate Expenses'!$C:$C,'Unit Cost Summary'!$B230)</f>
        <v>0</v>
      </c>
      <c r="R230" s="5">
        <f>SUMIFS('Allocate Expenses'!U:U,'Allocate Expenses'!$C:$C,'Unit Cost Summary'!$B230)</f>
        <v>0</v>
      </c>
      <c r="S230" s="5">
        <f>SUMIFS('Allocate Expenses'!V:V,'Allocate Expenses'!$C:$C,'Unit Cost Summary'!$B230)</f>
        <v>0</v>
      </c>
      <c r="T230" s="5">
        <f>SUMIFS('Allocate Expenses'!W:W,'Allocate Expenses'!$C:$C,'Unit Cost Summary'!$B230)</f>
        <v>0</v>
      </c>
      <c r="U230" s="5">
        <f>SUMIFS('Allocate Expenses'!X:X,'Allocate Expenses'!$C:$C,'Unit Cost Summary'!$B230)</f>
        <v>0</v>
      </c>
    </row>
    <row r="231" spans="1:21" x14ac:dyDescent="0.25">
      <c r="A231" s="3" t="str">
        <f>'Table of Allocators'!D38</f>
        <v>C</v>
      </c>
      <c r="B231" s="3" t="str">
        <f>'Table of Allocators'!B38</f>
        <v>Sch. 1 Domestic</v>
      </c>
      <c r="C231" s="5">
        <f>SUMIFS('Allocate Expenses'!F:F,'Allocate Expenses'!$C:$C,'Unit Cost Summary'!$B231)</f>
        <v>0</v>
      </c>
      <c r="D231" s="5">
        <f>SUMIFS('Allocate Expenses'!G:G,'Allocate Expenses'!$C:$C,'Unit Cost Summary'!$B231)</f>
        <v>0</v>
      </c>
      <c r="E231" s="5">
        <f>SUMIFS('Allocate Expenses'!H:H,'Allocate Expenses'!$C:$C,'Unit Cost Summary'!$B231)</f>
        <v>0</v>
      </c>
      <c r="F231" s="5">
        <f>SUMIFS('Allocate Expenses'!I:I,'Allocate Expenses'!$C:$C,'Unit Cost Summary'!$B231)</f>
        <v>0</v>
      </c>
      <c r="G231" s="5">
        <f>SUMIFS('Allocate Expenses'!J:J,'Allocate Expenses'!$C:$C,'Unit Cost Summary'!$B231)</f>
        <v>0</v>
      </c>
      <c r="H231" s="5">
        <f>SUMIFS('Allocate Expenses'!K:K,'Allocate Expenses'!$C:$C,'Unit Cost Summary'!$B231)</f>
        <v>0</v>
      </c>
      <c r="I231" s="5">
        <f>SUMIFS('Allocate Expenses'!L:L,'Allocate Expenses'!$C:$C,'Unit Cost Summary'!$B231)</f>
        <v>0</v>
      </c>
      <c r="J231" s="5">
        <f>SUMIFS('Allocate Expenses'!M:M,'Allocate Expenses'!$C:$C,'Unit Cost Summary'!$B231)</f>
        <v>0</v>
      </c>
      <c r="K231" s="5">
        <f>SUMIFS('Allocate Expenses'!N:N,'Allocate Expenses'!$C:$C,'Unit Cost Summary'!$B231)</f>
        <v>0</v>
      </c>
      <c r="L231" s="5">
        <f>SUMIFS('Allocate Expenses'!O:O,'Allocate Expenses'!$C:$C,'Unit Cost Summary'!$B231)</f>
        <v>0</v>
      </c>
      <c r="M231" s="5">
        <f>SUMIFS('Allocate Expenses'!P:P,'Allocate Expenses'!$C:$C,'Unit Cost Summary'!$B231)</f>
        <v>0</v>
      </c>
      <c r="N231" s="5">
        <f>SUMIFS('Allocate Expenses'!Q:Q,'Allocate Expenses'!$C:$C,'Unit Cost Summary'!$B231)</f>
        <v>0</v>
      </c>
      <c r="O231" s="5">
        <f>SUMIFS('Allocate Expenses'!R:R,'Allocate Expenses'!$C:$C,'Unit Cost Summary'!$B231)</f>
        <v>0</v>
      </c>
      <c r="P231" s="5">
        <f>SUMIFS('Allocate Expenses'!S:S,'Allocate Expenses'!$C:$C,'Unit Cost Summary'!$B231)</f>
        <v>0</v>
      </c>
      <c r="Q231" s="5">
        <f>SUMIFS('Allocate Expenses'!T:T,'Allocate Expenses'!$C:$C,'Unit Cost Summary'!$B231)</f>
        <v>0</v>
      </c>
      <c r="R231" s="5">
        <f>SUMIFS('Allocate Expenses'!U:U,'Allocate Expenses'!$C:$C,'Unit Cost Summary'!$B231)</f>
        <v>0</v>
      </c>
      <c r="S231" s="5">
        <f>SUMIFS('Allocate Expenses'!V:V,'Allocate Expenses'!$C:$C,'Unit Cost Summary'!$B231)</f>
        <v>0</v>
      </c>
      <c r="T231" s="5">
        <f>SUMIFS('Allocate Expenses'!W:W,'Allocate Expenses'!$C:$C,'Unit Cost Summary'!$B231)</f>
        <v>0</v>
      </c>
      <c r="U231" s="5">
        <f>SUMIFS('Allocate Expenses'!X:X,'Allocate Expenses'!$C:$C,'Unit Cost Summary'!$B231)</f>
        <v>0</v>
      </c>
    </row>
    <row r="232" spans="1:21" x14ac:dyDescent="0.25">
      <c r="A232" s="3" t="str">
        <f>'Table of Allocators'!D39</f>
        <v>C</v>
      </c>
      <c r="B232" s="3" t="str">
        <f>'Table of Allocators'!B39</f>
        <v>Sch. 3 Irrigation</v>
      </c>
      <c r="C232" s="5">
        <f>SUMIFS('Allocate Expenses'!F:F,'Allocate Expenses'!$C:$C,'Unit Cost Summary'!$B232)</f>
        <v>0</v>
      </c>
      <c r="D232" s="5">
        <f>SUMIFS('Allocate Expenses'!G:G,'Allocate Expenses'!$C:$C,'Unit Cost Summary'!$B232)</f>
        <v>0</v>
      </c>
      <c r="E232" s="5">
        <f>SUMIFS('Allocate Expenses'!H:H,'Allocate Expenses'!$C:$C,'Unit Cost Summary'!$B232)</f>
        <v>0</v>
      </c>
      <c r="F232" s="5">
        <f>SUMIFS('Allocate Expenses'!I:I,'Allocate Expenses'!$C:$C,'Unit Cost Summary'!$B232)</f>
        <v>0</v>
      </c>
      <c r="G232" s="5">
        <f>SUMIFS('Allocate Expenses'!J:J,'Allocate Expenses'!$C:$C,'Unit Cost Summary'!$B232)</f>
        <v>0</v>
      </c>
      <c r="H232" s="5">
        <f>SUMIFS('Allocate Expenses'!K:K,'Allocate Expenses'!$C:$C,'Unit Cost Summary'!$B232)</f>
        <v>0</v>
      </c>
      <c r="I232" s="5">
        <f>SUMIFS('Allocate Expenses'!L:L,'Allocate Expenses'!$C:$C,'Unit Cost Summary'!$B232)</f>
        <v>0</v>
      </c>
      <c r="J232" s="5">
        <f>SUMIFS('Allocate Expenses'!M:M,'Allocate Expenses'!$C:$C,'Unit Cost Summary'!$B232)</f>
        <v>0</v>
      </c>
      <c r="K232" s="5">
        <f>SUMIFS('Allocate Expenses'!N:N,'Allocate Expenses'!$C:$C,'Unit Cost Summary'!$B232)</f>
        <v>0</v>
      </c>
      <c r="L232" s="5">
        <f>SUMIFS('Allocate Expenses'!O:O,'Allocate Expenses'!$C:$C,'Unit Cost Summary'!$B232)</f>
        <v>0</v>
      </c>
      <c r="M232" s="5">
        <f>SUMIFS('Allocate Expenses'!P:P,'Allocate Expenses'!$C:$C,'Unit Cost Summary'!$B232)</f>
        <v>0</v>
      </c>
      <c r="N232" s="5">
        <f>SUMIFS('Allocate Expenses'!Q:Q,'Allocate Expenses'!$C:$C,'Unit Cost Summary'!$B232)</f>
        <v>0</v>
      </c>
      <c r="O232" s="5">
        <f>SUMIFS('Allocate Expenses'!R:R,'Allocate Expenses'!$C:$C,'Unit Cost Summary'!$B232)</f>
        <v>0</v>
      </c>
      <c r="P232" s="5">
        <f>SUMIFS('Allocate Expenses'!S:S,'Allocate Expenses'!$C:$C,'Unit Cost Summary'!$B232)</f>
        <v>0</v>
      </c>
      <c r="Q232" s="5">
        <f>SUMIFS('Allocate Expenses'!T:T,'Allocate Expenses'!$C:$C,'Unit Cost Summary'!$B232)</f>
        <v>0</v>
      </c>
      <c r="R232" s="5">
        <f>SUMIFS('Allocate Expenses'!U:U,'Allocate Expenses'!$C:$C,'Unit Cost Summary'!$B232)</f>
        <v>0</v>
      </c>
      <c r="S232" s="5">
        <f>SUMIFS('Allocate Expenses'!V:V,'Allocate Expenses'!$C:$C,'Unit Cost Summary'!$B232)</f>
        <v>0</v>
      </c>
      <c r="T232" s="5">
        <f>SUMIFS('Allocate Expenses'!W:W,'Allocate Expenses'!$C:$C,'Unit Cost Summary'!$B232)</f>
        <v>0</v>
      </c>
      <c r="U232" s="5">
        <f>SUMIFS('Allocate Expenses'!X:X,'Allocate Expenses'!$C:$C,'Unit Cost Summary'!$B232)</f>
        <v>0</v>
      </c>
    </row>
    <row r="233" spans="1:21" x14ac:dyDescent="0.25">
      <c r="A233" s="3" t="str">
        <f>'Table of Allocators'!D40</f>
        <v>C</v>
      </c>
      <c r="B233" s="3" t="str">
        <f>'Table of Allocators'!B40</f>
        <v>Sch. 2 GS</v>
      </c>
      <c r="C233" s="5">
        <f>SUMIFS('Allocate Expenses'!F:F,'Allocate Expenses'!$C:$C,'Unit Cost Summary'!$B233)</f>
        <v>0</v>
      </c>
      <c r="D233" s="5">
        <f>SUMIFS('Allocate Expenses'!G:G,'Allocate Expenses'!$C:$C,'Unit Cost Summary'!$B233)</f>
        <v>0</v>
      </c>
      <c r="E233" s="5">
        <f>SUMIFS('Allocate Expenses'!H:H,'Allocate Expenses'!$C:$C,'Unit Cost Summary'!$B233)</f>
        <v>0</v>
      </c>
      <c r="F233" s="5">
        <f>SUMIFS('Allocate Expenses'!I:I,'Allocate Expenses'!$C:$C,'Unit Cost Summary'!$B233)</f>
        <v>0</v>
      </c>
      <c r="G233" s="5">
        <f>SUMIFS('Allocate Expenses'!J:J,'Allocate Expenses'!$C:$C,'Unit Cost Summary'!$B233)</f>
        <v>0</v>
      </c>
      <c r="H233" s="5">
        <f>SUMIFS('Allocate Expenses'!K:K,'Allocate Expenses'!$C:$C,'Unit Cost Summary'!$B233)</f>
        <v>0</v>
      </c>
      <c r="I233" s="5">
        <f>SUMIFS('Allocate Expenses'!L:L,'Allocate Expenses'!$C:$C,'Unit Cost Summary'!$B233)</f>
        <v>0</v>
      </c>
      <c r="J233" s="5">
        <f>SUMIFS('Allocate Expenses'!M:M,'Allocate Expenses'!$C:$C,'Unit Cost Summary'!$B233)</f>
        <v>0</v>
      </c>
      <c r="K233" s="5">
        <f>SUMIFS('Allocate Expenses'!N:N,'Allocate Expenses'!$C:$C,'Unit Cost Summary'!$B233)</f>
        <v>0</v>
      </c>
      <c r="L233" s="5">
        <f>SUMIFS('Allocate Expenses'!O:O,'Allocate Expenses'!$C:$C,'Unit Cost Summary'!$B233)</f>
        <v>0</v>
      </c>
      <c r="M233" s="5">
        <f>SUMIFS('Allocate Expenses'!P:P,'Allocate Expenses'!$C:$C,'Unit Cost Summary'!$B233)</f>
        <v>0</v>
      </c>
      <c r="N233" s="5">
        <f>SUMIFS('Allocate Expenses'!Q:Q,'Allocate Expenses'!$C:$C,'Unit Cost Summary'!$B233)</f>
        <v>0</v>
      </c>
      <c r="O233" s="5">
        <f>SUMIFS('Allocate Expenses'!R:R,'Allocate Expenses'!$C:$C,'Unit Cost Summary'!$B233)</f>
        <v>0</v>
      </c>
      <c r="P233" s="5">
        <f>SUMIFS('Allocate Expenses'!S:S,'Allocate Expenses'!$C:$C,'Unit Cost Summary'!$B233)</f>
        <v>0</v>
      </c>
      <c r="Q233" s="5">
        <f>SUMIFS('Allocate Expenses'!T:T,'Allocate Expenses'!$C:$C,'Unit Cost Summary'!$B233)</f>
        <v>0</v>
      </c>
      <c r="R233" s="5">
        <f>SUMIFS('Allocate Expenses'!U:U,'Allocate Expenses'!$C:$C,'Unit Cost Summary'!$B233)</f>
        <v>0</v>
      </c>
      <c r="S233" s="5">
        <f>SUMIFS('Allocate Expenses'!V:V,'Allocate Expenses'!$C:$C,'Unit Cost Summary'!$B233)</f>
        <v>0</v>
      </c>
      <c r="T233" s="5">
        <f>SUMIFS('Allocate Expenses'!W:W,'Allocate Expenses'!$C:$C,'Unit Cost Summary'!$B233)</f>
        <v>0</v>
      </c>
      <c r="U233" s="5">
        <f>SUMIFS('Allocate Expenses'!X:X,'Allocate Expenses'!$C:$C,'Unit Cost Summary'!$B233)</f>
        <v>0</v>
      </c>
    </row>
    <row r="234" spans="1:21" x14ac:dyDescent="0.25">
      <c r="A234" s="3" t="str">
        <f>'Table of Allocators'!D41</f>
        <v>C</v>
      </c>
      <c r="B234" s="3" t="str">
        <f>'Table of Allocators'!B41</f>
        <v>Sch. 7 LGS</v>
      </c>
      <c r="C234" s="5">
        <f>SUMIFS('Allocate Expenses'!F:F,'Allocate Expenses'!$C:$C,'Unit Cost Summary'!$B234)</f>
        <v>0</v>
      </c>
      <c r="D234" s="5">
        <f>SUMIFS('Allocate Expenses'!G:G,'Allocate Expenses'!$C:$C,'Unit Cost Summary'!$B234)</f>
        <v>0</v>
      </c>
      <c r="E234" s="5">
        <f>SUMIFS('Allocate Expenses'!H:H,'Allocate Expenses'!$C:$C,'Unit Cost Summary'!$B234)</f>
        <v>0</v>
      </c>
      <c r="F234" s="5">
        <f>SUMIFS('Allocate Expenses'!I:I,'Allocate Expenses'!$C:$C,'Unit Cost Summary'!$B234)</f>
        <v>0</v>
      </c>
      <c r="G234" s="5">
        <f>SUMIFS('Allocate Expenses'!J:J,'Allocate Expenses'!$C:$C,'Unit Cost Summary'!$B234)</f>
        <v>0</v>
      </c>
      <c r="H234" s="5">
        <f>SUMIFS('Allocate Expenses'!K:K,'Allocate Expenses'!$C:$C,'Unit Cost Summary'!$B234)</f>
        <v>0</v>
      </c>
      <c r="I234" s="5">
        <f>SUMIFS('Allocate Expenses'!L:L,'Allocate Expenses'!$C:$C,'Unit Cost Summary'!$B234)</f>
        <v>0</v>
      </c>
      <c r="J234" s="5">
        <f>SUMIFS('Allocate Expenses'!M:M,'Allocate Expenses'!$C:$C,'Unit Cost Summary'!$B234)</f>
        <v>0</v>
      </c>
      <c r="K234" s="5">
        <f>SUMIFS('Allocate Expenses'!N:N,'Allocate Expenses'!$C:$C,'Unit Cost Summary'!$B234)</f>
        <v>0</v>
      </c>
      <c r="L234" s="5">
        <f>SUMIFS('Allocate Expenses'!O:O,'Allocate Expenses'!$C:$C,'Unit Cost Summary'!$B234)</f>
        <v>0</v>
      </c>
      <c r="M234" s="5">
        <f>SUMIFS('Allocate Expenses'!P:P,'Allocate Expenses'!$C:$C,'Unit Cost Summary'!$B234)</f>
        <v>0</v>
      </c>
      <c r="N234" s="5">
        <f>SUMIFS('Allocate Expenses'!Q:Q,'Allocate Expenses'!$C:$C,'Unit Cost Summary'!$B234)</f>
        <v>0</v>
      </c>
      <c r="O234" s="5">
        <f>SUMIFS('Allocate Expenses'!R:R,'Allocate Expenses'!$C:$C,'Unit Cost Summary'!$B234)</f>
        <v>0</v>
      </c>
      <c r="P234" s="5">
        <f>SUMIFS('Allocate Expenses'!S:S,'Allocate Expenses'!$C:$C,'Unit Cost Summary'!$B234)</f>
        <v>0</v>
      </c>
      <c r="Q234" s="5">
        <f>SUMIFS('Allocate Expenses'!T:T,'Allocate Expenses'!$C:$C,'Unit Cost Summary'!$B234)</f>
        <v>0</v>
      </c>
      <c r="R234" s="5">
        <f>SUMIFS('Allocate Expenses'!U:U,'Allocate Expenses'!$C:$C,'Unit Cost Summary'!$B234)</f>
        <v>0</v>
      </c>
      <c r="S234" s="5">
        <f>SUMIFS('Allocate Expenses'!V:V,'Allocate Expenses'!$C:$C,'Unit Cost Summary'!$B234)</f>
        <v>0</v>
      </c>
      <c r="T234" s="5">
        <f>SUMIFS('Allocate Expenses'!W:W,'Allocate Expenses'!$C:$C,'Unit Cost Summary'!$B234)</f>
        <v>0</v>
      </c>
      <c r="U234" s="5">
        <f>SUMIFS('Allocate Expenses'!X:X,'Allocate Expenses'!$C:$C,'Unit Cost Summary'!$B234)</f>
        <v>0</v>
      </c>
    </row>
    <row r="235" spans="1:21" x14ac:dyDescent="0.25">
      <c r="A235" s="3" t="str">
        <f>'Table of Allocators'!D42</f>
        <v>C</v>
      </c>
      <c r="B235" s="3" t="str">
        <f>'Table of Allocators'!B42</f>
        <v>Sch. 14 Industrial</v>
      </c>
      <c r="C235" s="5">
        <f>SUMIFS('Allocate Expenses'!F:F,'Allocate Expenses'!$C:$C,'Unit Cost Summary'!$B235)</f>
        <v>0</v>
      </c>
      <c r="D235" s="5">
        <f>SUMIFS('Allocate Expenses'!G:G,'Allocate Expenses'!$C:$C,'Unit Cost Summary'!$B235)</f>
        <v>0</v>
      </c>
      <c r="E235" s="5">
        <f>SUMIFS('Allocate Expenses'!H:H,'Allocate Expenses'!$C:$C,'Unit Cost Summary'!$B235)</f>
        <v>0</v>
      </c>
      <c r="F235" s="5">
        <f>SUMIFS('Allocate Expenses'!I:I,'Allocate Expenses'!$C:$C,'Unit Cost Summary'!$B235)</f>
        <v>0</v>
      </c>
      <c r="G235" s="5">
        <f>SUMIFS('Allocate Expenses'!J:J,'Allocate Expenses'!$C:$C,'Unit Cost Summary'!$B235)</f>
        <v>0</v>
      </c>
      <c r="H235" s="5">
        <f>SUMIFS('Allocate Expenses'!K:K,'Allocate Expenses'!$C:$C,'Unit Cost Summary'!$B235)</f>
        <v>0</v>
      </c>
      <c r="I235" s="5">
        <f>SUMIFS('Allocate Expenses'!L:L,'Allocate Expenses'!$C:$C,'Unit Cost Summary'!$B235)</f>
        <v>0</v>
      </c>
      <c r="J235" s="5">
        <f>SUMIFS('Allocate Expenses'!M:M,'Allocate Expenses'!$C:$C,'Unit Cost Summary'!$B235)</f>
        <v>0</v>
      </c>
      <c r="K235" s="5">
        <f>SUMIFS('Allocate Expenses'!N:N,'Allocate Expenses'!$C:$C,'Unit Cost Summary'!$B235)</f>
        <v>0</v>
      </c>
      <c r="L235" s="5">
        <f>SUMIFS('Allocate Expenses'!O:O,'Allocate Expenses'!$C:$C,'Unit Cost Summary'!$B235)</f>
        <v>0</v>
      </c>
      <c r="M235" s="5">
        <f>SUMIFS('Allocate Expenses'!P:P,'Allocate Expenses'!$C:$C,'Unit Cost Summary'!$B235)</f>
        <v>0</v>
      </c>
      <c r="N235" s="5">
        <f>SUMIFS('Allocate Expenses'!Q:Q,'Allocate Expenses'!$C:$C,'Unit Cost Summary'!$B235)</f>
        <v>0</v>
      </c>
      <c r="O235" s="5">
        <f>SUMIFS('Allocate Expenses'!R:R,'Allocate Expenses'!$C:$C,'Unit Cost Summary'!$B235)</f>
        <v>0</v>
      </c>
      <c r="P235" s="5">
        <f>SUMIFS('Allocate Expenses'!S:S,'Allocate Expenses'!$C:$C,'Unit Cost Summary'!$B235)</f>
        <v>0</v>
      </c>
      <c r="Q235" s="5">
        <f>SUMIFS('Allocate Expenses'!T:T,'Allocate Expenses'!$C:$C,'Unit Cost Summary'!$B235)</f>
        <v>0</v>
      </c>
      <c r="R235" s="5">
        <f>SUMIFS('Allocate Expenses'!U:U,'Allocate Expenses'!$C:$C,'Unit Cost Summary'!$B235)</f>
        <v>0</v>
      </c>
      <c r="S235" s="5">
        <f>SUMIFS('Allocate Expenses'!V:V,'Allocate Expenses'!$C:$C,'Unit Cost Summary'!$B235)</f>
        <v>0</v>
      </c>
      <c r="T235" s="5">
        <f>SUMIFS('Allocate Expenses'!W:W,'Allocate Expenses'!$C:$C,'Unit Cost Summary'!$B235)</f>
        <v>0</v>
      </c>
      <c r="U235" s="5">
        <f>SUMIFS('Allocate Expenses'!X:X,'Allocate Expenses'!$C:$C,'Unit Cost Summary'!$B235)</f>
        <v>0</v>
      </c>
    </row>
    <row r="236" spans="1:21" x14ac:dyDescent="0.25">
      <c r="A236" s="3" t="str">
        <f>'Table of Allocators'!D43</f>
        <v>C</v>
      </c>
      <c r="B236" s="3" t="str">
        <f>'Table of Allocators'!B43</f>
        <v>Sch. 15 Lg. Ind.</v>
      </c>
      <c r="C236" s="5">
        <f>SUMIFS('Allocate Expenses'!F:F,'Allocate Expenses'!$C:$C,'Unit Cost Summary'!$B236)</f>
        <v>0</v>
      </c>
      <c r="D236" s="5">
        <f>SUMIFS('Allocate Expenses'!G:G,'Allocate Expenses'!$C:$C,'Unit Cost Summary'!$B236)</f>
        <v>0</v>
      </c>
      <c r="E236" s="5">
        <f>SUMIFS('Allocate Expenses'!H:H,'Allocate Expenses'!$C:$C,'Unit Cost Summary'!$B236)</f>
        <v>0</v>
      </c>
      <c r="F236" s="5">
        <f>SUMIFS('Allocate Expenses'!I:I,'Allocate Expenses'!$C:$C,'Unit Cost Summary'!$B236)</f>
        <v>0</v>
      </c>
      <c r="G236" s="5">
        <f>SUMIFS('Allocate Expenses'!J:J,'Allocate Expenses'!$C:$C,'Unit Cost Summary'!$B236)</f>
        <v>0</v>
      </c>
      <c r="H236" s="5">
        <f>SUMIFS('Allocate Expenses'!K:K,'Allocate Expenses'!$C:$C,'Unit Cost Summary'!$B236)</f>
        <v>0</v>
      </c>
      <c r="I236" s="5">
        <f>SUMIFS('Allocate Expenses'!L:L,'Allocate Expenses'!$C:$C,'Unit Cost Summary'!$B236)</f>
        <v>0</v>
      </c>
      <c r="J236" s="5">
        <f>SUMIFS('Allocate Expenses'!M:M,'Allocate Expenses'!$C:$C,'Unit Cost Summary'!$B236)</f>
        <v>0</v>
      </c>
      <c r="K236" s="5">
        <f>SUMIFS('Allocate Expenses'!N:N,'Allocate Expenses'!$C:$C,'Unit Cost Summary'!$B236)</f>
        <v>0</v>
      </c>
      <c r="L236" s="5">
        <f>SUMIFS('Allocate Expenses'!O:O,'Allocate Expenses'!$C:$C,'Unit Cost Summary'!$B236)</f>
        <v>0</v>
      </c>
      <c r="M236" s="5">
        <f>SUMIFS('Allocate Expenses'!P:P,'Allocate Expenses'!$C:$C,'Unit Cost Summary'!$B236)</f>
        <v>0</v>
      </c>
      <c r="N236" s="5">
        <f>SUMIFS('Allocate Expenses'!Q:Q,'Allocate Expenses'!$C:$C,'Unit Cost Summary'!$B236)</f>
        <v>0</v>
      </c>
      <c r="O236" s="5">
        <f>SUMIFS('Allocate Expenses'!R:R,'Allocate Expenses'!$C:$C,'Unit Cost Summary'!$B236)</f>
        <v>0</v>
      </c>
      <c r="P236" s="5">
        <f>SUMIFS('Allocate Expenses'!S:S,'Allocate Expenses'!$C:$C,'Unit Cost Summary'!$B236)</f>
        <v>0</v>
      </c>
      <c r="Q236" s="5">
        <f>SUMIFS('Allocate Expenses'!T:T,'Allocate Expenses'!$C:$C,'Unit Cost Summary'!$B236)</f>
        <v>0</v>
      </c>
      <c r="R236" s="5">
        <f>SUMIFS('Allocate Expenses'!U:U,'Allocate Expenses'!$C:$C,'Unit Cost Summary'!$B236)</f>
        <v>0</v>
      </c>
      <c r="S236" s="5">
        <f>SUMIFS('Allocate Expenses'!V:V,'Allocate Expenses'!$C:$C,'Unit Cost Summary'!$B236)</f>
        <v>0</v>
      </c>
      <c r="T236" s="5">
        <f>SUMIFS('Allocate Expenses'!W:W,'Allocate Expenses'!$C:$C,'Unit Cost Summary'!$B236)</f>
        <v>0</v>
      </c>
      <c r="U236" s="5">
        <f>SUMIFS('Allocate Expenses'!X:X,'Allocate Expenses'!$C:$C,'Unit Cost Summary'!$B236)</f>
        <v>0</v>
      </c>
    </row>
    <row r="237" spans="1:21" x14ac:dyDescent="0.25">
      <c r="A237" s="3" t="str">
        <f>'Table of Allocators'!D44</f>
        <v>C</v>
      </c>
      <c r="B237" s="3" t="str">
        <f>'Table of Allocators'!B44</f>
        <v>Sch. 94 New Lg Ld</v>
      </c>
      <c r="C237" s="5">
        <f>SUMIFS('Allocate Expenses'!F:F,'Allocate Expenses'!$C:$C,'Unit Cost Summary'!$B237)</f>
        <v>0</v>
      </c>
      <c r="D237" s="5">
        <f>SUMIFS('Allocate Expenses'!G:G,'Allocate Expenses'!$C:$C,'Unit Cost Summary'!$B237)</f>
        <v>0</v>
      </c>
      <c r="E237" s="5">
        <f>SUMIFS('Allocate Expenses'!H:H,'Allocate Expenses'!$C:$C,'Unit Cost Summary'!$B237)</f>
        <v>0</v>
      </c>
      <c r="F237" s="5">
        <f>SUMIFS('Allocate Expenses'!I:I,'Allocate Expenses'!$C:$C,'Unit Cost Summary'!$B237)</f>
        <v>0</v>
      </c>
      <c r="G237" s="5">
        <f>SUMIFS('Allocate Expenses'!J:J,'Allocate Expenses'!$C:$C,'Unit Cost Summary'!$B237)</f>
        <v>0</v>
      </c>
      <c r="H237" s="5">
        <f>SUMIFS('Allocate Expenses'!K:K,'Allocate Expenses'!$C:$C,'Unit Cost Summary'!$B237)</f>
        <v>0</v>
      </c>
      <c r="I237" s="5">
        <f>SUMIFS('Allocate Expenses'!L:L,'Allocate Expenses'!$C:$C,'Unit Cost Summary'!$B237)</f>
        <v>0</v>
      </c>
      <c r="J237" s="5">
        <f>SUMIFS('Allocate Expenses'!M:M,'Allocate Expenses'!$C:$C,'Unit Cost Summary'!$B237)</f>
        <v>0</v>
      </c>
      <c r="K237" s="5">
        <f>SUMIFS('Allocate Expenses'!N:N,'Allocate Expenses'!$C:$C,'Unit Cost Summary'!$B237)</f>
        <v>0</v>
      </c>
      <c r="L237" s="5">
        <f>SUMIFS('Allocate Expenses'!O:O,'Allocate Expenses'!$C:$C,'Unit Cost Summary'!$B237)</f>
        <v>0</v>
      </c>
      <c r="M237" s="5">
        <f>SUMIFS('Allocate Expenses'!P:P,'Allocate Expenses'!$C:$C,'Unit Cost Summary'!$B237)</f>
        <v>0</v>
      </c>
      <c r="N237" s="5">
        <f>SUMIFS('Allocate Expenses'!Q:Q,'Allocate Expenses'!$C:$C,'Unit Cost Summary'!$B237)</f>
        <v>0</v>
      </c>
      <c r="O237" s="5">
        <f>SUMIFS('Allocate Expenses'!R:R,'Allocate Expenses'!$C:$C,'Unit Cost Summary'!$B237)</f>
        <v>0</v>
      </c>
      <c r="P237" s="5">
        <f>SUMIFS('Allocate Expenses'!S:S,'Allocate Expenses'!$C:$C,'Unit Cost Summary'!$B237)</f>
        <v>0</v>
      </c>
      <c r="Q237" s="5">
        <f>SUMIFS('Allocate Expenses'!T:T,'Allocate Expenses'!$C:$C,'Unit Cost Summary'!$B237)</f>
        <v>0</v>
      </c>
      <c r="R237" s="5">
        <f>SUMIFS('Allocate Expenses'!U:U,'Allocate Expenses'!$C:$C,'Unit Cost Summary'!$B237)</f>
        <v>0</v>
      </c>
      <c r="S237" s="5">
        <f>SUMIFS('Allocate Expenses'!V:V,'Allocate Expenses'!$C:$C,'Unit Cost Summary'!$B237)</f>
        <v>0</v>
      </c>
      <c r="T237" s="5">
        <f>SUMIFS('Allocate Expenses'!W:W,'Allocate Expenses'!$C:$C,'Unit Cost Summary'!$B237)</f>
        <v>0</v>
      </c>
      <c r="U237" s="5">
        <f>SUMIFS('Allocate Expenses'!X:X,'Allocate Expenses'!$C:$C,'Unit Cost Summary'!$B237)</f>
        <v>0</v>
      </c>
    </row>
    <row r="238" spans="1:21" x14ac:dyDescent="0.25">
      <c r="A238" s="3" t="str">
        <f>'Table of Allocators'!D45</f>
        <v>C</v>
      </c>
      <c r="B238" s="3" t="str">
        <f>'Table of Allocators'!B45</f>
        <v>Sch. 16 Ag. Food</v>
      </c>
      <c r="C238" s="5">
        <f>SUMIFS('Allocate Expenses'!F:F,'Allocate Expenses'!$C:$C,'Unit Cost Summary'!$B238)</f>
        <v>0</v>
      </c>
      <c r="D238" s="5">
        <f>SUMIFS('Allocate Expenses'!G:G,'Allocate Expenses'!$C:$C,'Unit Cost Summary'!$B238)</f>
        <v>0</v>
      </c>
      <c r="E238" s="5">
        <f>SUMIFS('Allocate Expenses'!H:H,'Allocate Expenses'!$C:$C,'Unit Cost Summary'!$B238)</f>
        <v>0</v>
      </c>
      <c r="F238" s="5">
        <f>SUMIFS('Allocate Expenses'!I:I,'Allocate Expenses'!$C:$C,'Unit Cost Summary'!$B238)</f>
        <v>0</v>
      </c>
      <c r="G238" s="5">
        <f>SUMIFS('Allocate Expenses'!J:J,'Allocate Expenses'!$C:$C,'Unit Cost Summary'!$B238)</f>
        <v>0</v>
      </c>
      <c r="H238" s="5">
        <f>SUMIFS('Allocate Expenses'!K:K,'Allocate Expenses'!$C:$C,'Unit Cost Summary'!$B238)</f>
        <v>0</v>
      </c>
      <c r="I238" s="5">
        <f>SUMIFS('Allocate Expenses'!L:L,'Allocate Expenses'!$C:$C,'Unit Cost Summary'!$B238)</f>
        <v>0</v>
      </c>
      <c r="J238" s="5">
        <f>SUMIFS('Allocate Expenses'!M:M,'Allocate Expenses'!$C:$C,'Unit Cost Summary'!$B238)</f>
        <v>0</v>
      </c>
      <c r="K238" s="5">
        <f>SUMIFS('Allocate Expenses'!N:N,'Allocate Expenses'!$C:$C,'Unit Cost Summary'!$B238)</f>
        <v>0</v>
      </c>
      <c r="L238" s="5">
        <f>SUMIFS('Allocate Expenses'!O:O,'Allocate Expenses'!$C:$C,'Unit Cost Summary'!$B238)</f>
        <v>0</v>
      </c>
      <c r="M238" s="5">
        <f>SUMIFS('Allocate Expenses'!P:P,'Allocate Expenses'!$C:$C,'Unit Cost Summary'!$B238)</f>
        <v>0</v>
      </c>
      <c r="N238" s="5">
        <f>SUMIFS('Allocate Expenses'!Q:Q,'Allocate Expenses'!$C:$C,'Unit Cost Summary'!$B238)</f>
        <v>0</v>
      </c>
      <c r="O238" s="5">
        <f>SUMIFS('Allocate Expenses'!R:R,'Allocate Expenses'!$C:$C,'Unit Cost Summary'!$B238)</f>
        <v>0</v>
      </c>
      <c r="P238" s="5">
        <f>SUMIFS('Allocate Expenses'!S:S,'Allocate Expenses'!$C:$C,'Unit Cost Summary'!$B238)</f>
        <v>0</v>
      </c>
      <c r="Q238" s="5">
        <f>SUMIFS('Allocate Expenses'!T:T,'Allocate Expenses'!$C:$C,'Unit Cost Summary'!$B238)</f>
        <v>0</v>
      </c>
      <c r="R238" s="5">
        <f>SUMIFS('Allocate Expenses'!U:U,'Allocate Expenses'!$C:$C,'Unit Cost Summary'!$B238)</f>
        <v>0</v>
      </c>
      <c r="S238" s="5">
        <f>SUMIFS('Allocate Expenses'!V:V,'Allocate Expenses'!$C:$C,'Unit Cost Summary'!$B238)</f>
        <v>0</v>
      </c>
      <c r="T238" s="5">
        <f>SUMIFS('Allocate Expenses'!W:W,'Allocate Expenses'!$C:$C,'Unit Cost Summary'!$B238)</f>
        <v>0</v>
      </c>
      <c r="U238" s="5">
        <f>SUMIFS('Allocate Expenses'!X:X,'Allocate Expenses'!$C:$C,'Unit Cost Summary'!$B238)</f>
        <v>0</v>
      </c>
    </row>
    <row r="239" spans="1:21" x14ac:dyDescent="0.25">
      <c r="A239" s="3" t="str">
        <f>'Table of Allocators'!D46</f>
        <v>C</v>
      </c>
      <c r="B239" s="3" t="str">
        <f>'Table of Allocators'!B46</f>
        <v>Sch. 85 Ag. Boiler</v>
      </c>
      <c r="C239" s="5">
        <f>SUMIFS('Allocate Expenses'!F:F,'Allocate Expenses'!$C:$C,'Unit Cost Summary'!$B239)</f>
        <v>0</v>
      </c>
      <c r="D239" s="5">
        <f>SUMIFS('Allocate Expenses'!G:G,'Allocate Expenses'!$C:$C,'Unit Cost Summary'!$B239)</f>
        <v>0</v>
      </c>
      <c r="E239" s="5">
        <f>SUMIFS('Allocate Expenses'!H:H,'Allocate Expenses'!$C:$C,'Unit Cost Summary'!$B239)</f>
        <v>0</v>
      </c>
      <c r="F239" s="5">
        <f>SUMIFS('Allocate Expenses'!I:I,'Allocate Expenses'!$C:$C,'Unit Cost Summary'!$B239)</f>
        <v>0</v>
      </c>
      <c r="G239" s="5">
        <f>SUMIFS('Allocate Expenses'!J:J,'Allocate Expenses'!$C:$C,'Unit Cost Summary'!$B239)</f>
        <v>0</v>
      </c>
      <c r="H239" s="5">
        <f>SUMIFS('Allocate Expenses'!K:K,'Allocate Expenses'!$C:$C,'Unit Cost Summary'!$B239)</f>
        <v>0</v>
      </c>
      <c r="I239" s="5">
        <f>SUMIFS('Allocate Expenses'!L:L,'Allocate Expenses'!$C:$C,'Unit Cost Summary'!$B239)</f>
        <v>0</v>
      </c>
      <c r="J239" s="5">
        <f>SUMIFS('Allocate Expenses'!M:M,'Allocate Expenses'!$C:$C,'Unit Cost Summary'!$B239)</f>
        <v>0</v>
      </c>
      <c r="K239" s="5">
        <f>SUMIFS('Allocate Expenses'!N:N,'Allocate Expenses'!$C:$C,'Unit Cost Summary'!$B239)</f>
        <v>0</v>
      </c>
      <c r="L239" s="5">
        <f>SUMIFS('Allocate Expenses'!O:O,'Allocate Expenses'!$C:$C,'Unit Cost Summary'!$B239)</f>
        <v>0</v>
      </c>
      <c r="M239" s="5">
        <f>SUMIFS('Allocate Expenses'!P:P,'Allocate Expenses'!$C:$C,'Unit Cost Summary'!$B239)</f>
        <v>0</v>
      </c>
      <c r="N239" s="5">
        <f>SUMIFS('Allocate Expenses'!Q:Q,'Allocate Expenses'!$C:$C,'Unit Cost Summary'!$B239)</f>
        <v>0</v>
      </c>
      <c r="O239" s="5">
        <f>SUMIFS('Allocate Expenses'!R:R,'Allocate Expenses'!$C:$C,'Unit Cost Summary'!$B239)</f>
        <v>0</v>
      </c>
      <c r="P239" s="5">
        <f>SUMIFS('Allocate Expenses'!S:S,'Allocate Expenses'!$C:$C,'Unit Cost Summary'!$B239)</f>
        <v>0</v>
      </c>
      <c r="Q239" s="5">
        <f>SUMIFS('Allocate Expenses'!T:T,'Allocate Expenses'!$C:$C,'Unit Cost Summary'!$B239)</f>
        <v>0</v>
      </c>
      <c r="R239" s="5">
        <f>SUMIFS('Allocate Expenses'!U:U,'Allocate Expenses'!$C:$C,'Unit Cost Summary'!$B239)</f>
        <v>0</v>
      </c>
      <c r="S239" s="5">
        <f>SUMIFS('Allocate Expenses'!V:V,'Allocate Expenses'!$C:$C,'Unit Cost Summary'!$B239)</f>
        <v>0</v>
      </c>
      <c r="T239" s="5">
        <f>SUMIFS('Allocate Expenses'!W:W,'Allocate Expenses'!$C:$C,'Unit Cost Summary'!$B239)</f>
        <v>0</v>
      </c>
      <c r="U239" s="5">
        <f>SUMIFS('Allocate Expenses'!X:X,'Allocate Expenses'!$C:$C,'Unit Cost Summary'!$B239)</f>
        <v>0</v>
      </c>
    </row>
    <row r="240" spans="1:21" x14ac:dyDescent="0.25">
      <c r="A240" s="3" t="str">
        <f>'Table of Allocators'!D47</f>
        <v>C</v>
      </c>
      <c r="B240" s="3" t="str">
        <f>'Table of Allocators'!B47</f>
        <v>Other (PA)</v>
      </c>
      <c r="C240" s="5">
        <f>SUMIFS('Allocate Expenses'!F:F,'Allocate Expenses'!$C:$C,'Unit Cost Summary'!$B240)</f>
        <v>0</v>
      </c>
      <c r="D240" s="5">
        <f>SUMIFS('Allocate Expenses'!G:G,'Allocate Expenses'!$C:$C,'Unit Cost Summary'!$B240)</f>
        <v>0</v>
      </c>
      <c r="E240" s="5">
        <f>SUMIFS('Allocate Expenses'!H:H,'Allocate Expenses'!$C:$C,'Unit Cost Summary'!$B240)</f>
        <v>0</v>
      </c>
      <c r="F240" s="5">
        <f>SUMIFS('Allocate Expenses'!I:I,'Allocate Expenses'!$C:$C,'Unit Cost Summary'!$B240)</f>
        <v>0</v>
      </c>
      <c r="G240" s="5">
        <f>SUMIFS('Allocate Expenses'!J:J,'Allocate Expenses'!$C:$C,'Unit Cost Summary'!$B240)</f>
        <v>0</v>
      </c>
      <c r="H240" s="5">
        <f>SUMIFS('Allocate Expenses'!K:K,'Allocate Expenses'!$C:$C,'Unit Cost Summary'!$B240)</f>
        <v>0</v>
      </c>
      <c r="I240" s="5">
        <f>SUMIFS('Allocate Expenses'!L:L,'Allocate Expenses'!$C:$C,'Unit Cost Summary'!$B240)</f>
        <v>0</v>
      </c>
      <c r="J240" s="5">
        <f>SUMIFS('Allocate Expenses'!M:M,'Allocate Expenses'!$C:$C,'Unit Cost Summary'!$B240)</f>
        <v>0</v>
      </c>
      <c r="K240" s="5">
        <f>SUMIFS('Allocate Expenses'!N:N,'Allocate Expenses'!$C:$C,'Unit Cost Summary'!$B240)</f>
        <v>0</v>
      </c>
      <c r="L240" s="5">
        <f>SUMIFS('Allocate Expenses'!O:O,'Allocate Expenses'!$C:$C,'Unit Cost Summary'!$B240)</f>
        <v>0</v>
      </c>
      <c r="M240" s="5">
        <f>SUMIFS('Allocate Expenses'!P:P,'Allocate Expenses'!$C:$C,'Unit Cost Summary'!$B240)</f>
        <v>0</v>
      </c>
      <c r="N240" s="5">
        <f>SUMIFS('Allocate Expenses'!Q:Q,'Allocate Expenses'!$C:$C,'Unit Cost Summary'!$B240)</f>
        <v>0</v>
      </c>
      <c r="O240" s="5">
        <f>SUMIFS('Allocate Expenses'!R:R,'Allocate Expenses'!$C:$C,'Unit Cost Summary'!$B240)</f>
        <v>0</v>
      </c>
      <c r="P240" s="5">
        <f>SUMIFS('Allocate Expenses'!S:S,'Allocate Expenses'!$C:$C,'Unit Cost Summary'!$B240)</f>
        <v>0</v>
      </c>
      <c r="Q240" s="5">
        <f>SUMIFS('Allocate Expenses'!T:T,'Allocate Expenses'!$C:$C,'Unit Cost Summary'!$B240)</f>
        <v>0</v>
      </c>
      <c r="R240" s="5">
        <f>SUMIFS('Allocate Expenses'!U:U,'Allocate Expenses'!$C:$C,'Unit Cost Summary'!$B240)</f>
        <v>0</v>
      </c>
      <c r="S240" s="5">
        <f>SUMIFS('Allocate Expenses'!V:V,'Allocate Expenses'!$C:$C,'Unit Cost Summary'!$B240)</f>
        <v>0</v>
      </c>
      <c r="T240" s="5">
        <f>SUMIFS('Allocate Expenses'!W:W,'Allocate Expenses'!$C:$C,'Unit Cost Summary'!$B240)</f>
        <v>0</v>
      </c>
      <c r="U240" s="5">
        <f>SUMIFS('Allocate Expenses'!X:X,'Allocate Expenses'!$C:$C,'Unit Cost Summary'!$B240)</f>
        <v>0</v>
      </c>
    </row>
    <row r="241" spans="1:21" x14ac:dyDescent="0.25">
      <c r="A241" s="3" t="str">
        <f>'Table of Allocators'!D48</f>
        <v>C</v>
      </c>
      <c r="B241" s="3" t="str">
        <f>'Table of Allocators'!B48</f>
        <v>Sch. 3 St Lts</v>
      </c>
      <c r="C241" s="5">
        <f>SUMIFS('Allocate Expenses'!F:F,'Allocate Expenses'!$C:$C,'Unit Cost Summary'!$B241)</f>
        <v>0</v>
      </c>
      <c r="D241" s="5">
        <f>SUMIFS('Allocate Expenses'!G:G,'Allocate Expenses'!$C:$C,'Unit Cost Summary'!$B241)</f>
        <v>0</v>
      </c>
      <c r="E241" s="5">
        <f>SUMIFS('Allocate Expenses'!H:H,'Allocate Expenses'!$C:$C,'Unit Cost Summary'!$B241)</f>
        <v>0</v>
      </c>
      <c r="F241" s="5">
        <f>SUMIFS('Allocate Expenses'!I:I,'Allocate Expenses'!$C:$C,'Unit Cost Summary'!$B241)</f>
        <v>0</v>
      </c>
      <c r="G241" s="5">
        <f>SUMIFS('Allocate Expenses'!J:J,'Allocate Expenses'!$C:$C,'Unit Cost Summary'!$B241)</f>
        <v>0</v>
      </c>
      <c r="H241" s="5">
        <f>SUMIFS('Allocate Expenses'!K:K,'Allocate Expenses'!$C:$C,'Unit Cost Summary'!$B241)</f>
        <v>0</v>
      </c>
      <c r="I241" s="5">
        <f>SUMIFS('Allocate Expenses'!L:L,'Allocate Expenses'!$C:$C,'Unit Cost Summary'!$B241)</f>
        <v>0</v>
      </c>
      <c r="J241" s="5">
        <f>SUMIFS('Allocate Expenses'!M:M,'Allocate Expenses'!$C:$C,'Unit Cost Summary'!$B241)</f>
        <v>0</v>
      </c>
      <c r="K241" s="5">
        <f>SUMIFS('Allocate Expenses'!N:N,'Allocate Expenses'!$C:$C,'Unit Cost Summary'!$B241)</f>
        <v>0</v>
      </c>
      <c r="L241" s="5">
        <f>SUMIFS('Allocate Expenses'!O:O,'Allocate Expenses'!$C:$C,'Unit Cost Summary'!$B241)</f>
        <v>0</v>
      </c>
      <c r="M241" s="5">
        <f>SUMIFS('Allocate Expenses'!P:P,'Allocate Expenses'!$C:$C,'Unit Cost Summary'!$B241)</f>
        <v>436979.16542822565</v>
      </c>
      <c r="N241" s="5">
        <f>SUMIFS('Allocate Expenses'!Q:Q,'Allocate Expenses'!$C:$C,'Unit Cost Summary'!$B241)</f>
        <v>0</v>
      </c>
      <c r="O241" s="5">
        <f>SUMIFS('Allocate Expenses'!R:R,'Allocate Expenses'!$C:$C,'Unit Cost Summary'!$B241)</f>
        <v>0</v>
      </c>
      <c r="P241" s="5">
        <f>SUMIFS('Allocate Expenses'!S:S,'Allocate Expenses'!$C:$C,'Unit Cost Summary'!$B241)</f>
        <v>0</v>
      </c>
      <c r="Q241" s="5">
        <f>SUMIFS('Allocate Expenses'!T:T,'Allocate Expenses'!$C:$C,'Unit Cost Summary'!$B241)</f>
        <v>0</v>
      </c>
      <c r="R241" s="5">
        <f>SUMIFS('Allocate Expenses'!U:U,'Allocate Expenses'!$C:$C,'Unit Cost Summary'!$B241)</f>
        <v>0</v>
      </c>
      <c r="S241" s="5">
        <f>SUMIFS('Allocate Expenses'!V:V,'Allocate Expenses'!$C:$C,'Unit Cost Summary'!$B241)</f>
        <v>0</v>
      </c>
      <c r="T241" s="5">
        <f>SUMIFS('Allocate Expenses'!W:W,'Allocate Expenses'!$C:$C,'Unit Cost Summary'!$B241)</f>
        <v>0</v>
      </c>
      <c r="U241" s="5">
        <f>SUMIFS('Allocate Expenses'!X:X,'Allocate Expenses'!$C:$C,'Unit Cost Summary'!$B241)</f>
        <v>0</v>
      </c>
    </row>
    <row r="242" spans="1:21" x14ac:dyDescent="0.25">
      <c r="A242" s="3" t="str">
        <f>'Table of Allocators'!D49</f>
        <v>C</v>
      </c>
      <c r="B242" s="3" t="str">
        <f>'Table of Allocators'!B49</f>
        <v>Sch. 17 Evolving Ind.</v>
      </c>
      <c r="C242" s="5">
        <f>SUMIFS('Allocate Expenses'!F:F,'Allocate Expenses'!$C:$C,'Unit Cost Summary'!$B242)</f>
        <v>0</v>
      </c>
      <c r="D242" s="5">
        <f>SUMIFS('Allocate Expenses'!G:G,'Allocate Expenses'!$C:$C,'Unit Cost Summary'!$B242)</f>
        <v>0</v>
      </c>
      <c r="E242" s="5">
        <f>SUMIFS('Allocate Expenses'!H:H,'Allocate Expenses'!$C:$C,'Unit Cost Summary'!$B242)</f>
        <v>0</v>
      </c>
      <c r="F242" s="5">
        <f>SUMIFS('Allocate Expenses'!I:I,'Allocate Expenses'!$C:$C,'Unit Cost Summary'!$B242)</f>
        <v>0</v>
      </c>
      <c r="G242" s="5">
        <f>SUMIFS('Allocate Expenses'!J:J,'Allocate Expenses'!$C:$C,'Unit Cost Summary'!$B242)</f>
        <v>0</v>
      </c>
      <c r="H242" s="5">
        <f>SUMIFS('Allocate Expenses'!K:K,'Allocate Expenses'!$C:$C,'Unit Cost Summary'!$B242)</f>
        <v>0</v>
      </c>
      <c r="I242" s="5">
        <f>SUMIFS('Allocate Expenses'!L:L,'Allocate Expenses'!$C:$C,'Unit Cost Summary'!$B242)</f>
        <v>0</v>
      </c>
      <c r="J242" s="5">
        <f>SUMIFS('Allocate Expenses'!M:M,'Allocate Expenses'!$C:$C,'Unit Cost Summary'!$B242)</f>
        <v>0</v>
      </c>
      <c r="K242" s="5">
        <f>SUMIFS('Allocate Expenses'!N:N,'Allocate Expenses'!$C:$C,'Unit Cost Summary'!$B242)</f>
        <v>0</v>
      </c>
      <c r="L242" s="5">
        <f>SUMIFS('Allocate Expenses'!O:O,'Allocate Expenses'!$C:$C,'Unit Cost Summary'!$B242)</f>
        <v>0</v>
      </c>
      <c r="M242" s="5">
        <f>SUMIFS('Allocate Expenses'!P:P,'Allocate Expenses'!$C:$C,'Unit Cost Summary'!$B242)</f>
        <v>0</v>
      </c>
      <c r="N242" s="5">
        <f>SUMIFS('Allocate Expenses'!Q:Q,'Allocate Expenses'!$C:$C,'Unit Cost Summary'!$B242)</f>
        <v>0</v>
      </c>
      <c r="O242" s="5">
        <f>SUMIFS('Allocate Expenses'!R:R,'Allocate Expenses'!$C:$C,'Unit Cost Summary'!$B242)</f>
        <v>0</v>
      </c>
      <c r="P242" s="5">
        <f>SUMIFS('Allocate Expenses'!S:S,'Allocate Expenses'!$C:$C,'Unit Cost Summary'!$B242)</f>
        <v>0</v>
      </c>
      <c r="Q242" s="5">
        <f>SUMIFS('Allocate Expenses'!T:T,'Allocate Expenses'!$C:$C,'Unit Cost Summary'!$B242)</f>
        <v>0</v>
      </c>
      <c r="R242" s="5">
        <f>SUMIFS('Allocate Expenses'!U:U,'Allocate Expenses'!$C:$C,'Unit Cost Summary'!$B242)</f>
        <v>0</v>
      </c>
      <c r="S242" s="5">
        <f>SUMIFS('Allocate Expenses'!V:V,'Allocate Expenses'!$C:$C,'Unit Cost Summary'!$B242)</f>
        <v>0</v>
      </c>
      <c r="T242" s="5">
        <f>SUMIFS('Allocate Expenses'!W:W,'Allocate Expenses'!$C:$C,'Unit Cost Summary'!$B242)</f>
        <v>0</v>
      </c>
      <c r="U242" s="5">
        <f>SUMIFS('Allocate Expenses'!X:X,'Allocate Expenses'!$C:$C,'Unit Cost Summary'!$B242)</f>
        <v>0</v>
      </c>
    </row>
    <row r="243" spans="1:21" x14ac:dyDescent="0.25">
      <c r="A243" s="3" t="str">
        <f>'Table of Allocators'!D50</f>
        <v>C</v>
      </c>
      <c r="B243" s="3" t="str">
        <f>'Table of Allocators'!B50</f>
        <v>n/a</v>
      </c>
      <c r="C243" s="5">
        <f>SUMIFS('Allocate Expenses'!F:F,'Allocate Expenses'!$C:$C,'Unit Cost Summary'!$B243)</f>
        <v>0</v>
      </c>
      <c r="D243" s="5">
        <f>SUMIFS('Allocate Expenses'!G:G,'Allocate Expenses'!$C:$C,'Unit Cost Summary'!$B243)</f>
        <v>0</v>
      </c>
      <c r="E243" s="5">
        <f>SUMIFS('Allocate Expenses'!H:H,'Allocate Expenses'!$C:$C,'Unit Cost Summary'!$B243)</f>
        <v>0</v>
      </c>
      <c r="F243" s="5">
        <f>SUMIFS('Allocate Expenses'!I:I,'Allocate Expenses'!$C:$C,'Unit Cost Summary'!$B243)</f>
        <v>0</v>
      </c>
      <c r="G243" s="5">
        <f>SUMIFS('Allocate Expenses'!J:J,'Allocate Expenses'!$C:$C,'Unit Cost Summary'!$B243)</f>
        <v>0</v>
      </c>
      <c r="H243" s="5">
        <f>SUMIFS('Allocate Expenses'!K:K,'Allocate Expenses'!$C:$C,'Unit Cost Summary'!$B243)</f>
        <v>0</v>
      </c>
      <c r="I243" s="5">
        <f>SUMIFS('Allocate Expenses'!L:L,'Allocate Expenses'!$C:$C,'Unit Cost Summary'!$B243)</f>
        <v>0</v>
      </c>
      <c r="J243" s="5">
        <f>SUMIFS('Allocate Expenses'!M:M,'Allocate Expenses'!$C:$C,'Unit Cost Summary'!$B243)</f>
        <v>0</v>
      </c>
      <c r="K243" s="5">
        <f>SUMIFS('Allocate Expenses'!N:N,'Allocate Expenses'!$C:$C,'Unit Cost Summary'!$B243)</f>
        <v>0</v>
      </c>
      <c r="L243" s="5">
        <f>SUMIFS('Allocate Expenses'!O:O,'Allocate Expenses'!$C:$C,'Unit Cost Summary'!$B243)</f>
        <v>0</v>
      </c>
      <c r="M243" s="5">
        <f>SUMIFS('Allocate Expenses'!P:P,'Allocate Expenses'!$C:$C,'Unit Cost Summary'!$B243)</f>
        <v>0</v>
      </c>
      <c r="N243" s="5">
        <f>SUMIFS('Allocate Expenses'!Q:Q,'Allocate Expenses'!$C:$C,'Unit Cost Summary'!$B243)</f>
        <v>0</v>
      </c>
      <c r="O243" s="5">
        <f>SUMIFS('Allocate Expenses'!R:R,'Allocate Expenses'!$C:$C,'Unit Cost Summary'!$B243)</f>
        <v>0</v>
      </c>
      <c r="P243" s="5">
        <f>SUMIFS('Allocate Expenses'!S:S,'Allocate Expenses'!$C:$C,'Unit Cost Summary'!$B243)</f>
        <v>0</v>
      </c>
      <c r="Q243" s="5">
        <f>SUMIFS('Allocate Expenses'!T:T,'Allocate Expenses'!$C:$C,'Unit Cost Summary'!$B243)</f>
        <v>0</v>
      </c>
      <c r="R243" s="5">
        <f>SUMIFS('Allocate Expenses'!U:U,'Allocate Expenses'!$C:$C,'Unit Cost Summary'!$B243)</f>
        <v>0</v>
      </c>
      <c r="S243" s="5">
        <f>SUMIFS('Allocate Expenses'!V:V,'Allocate Expenses'!$C:$C,'Unit Cost Summary'!$B243)</f>
        <v>0</v>
      </c>
      <c r="T243" s="5">
        <f>SUMIFS('Allocate Expenses'!W:W,'Allocate Expenses'!$C:$C,'Unit Cost Summary'!$B243)</f>
        <v>0</v>
      </c>
      <c r="U243" s="5">
        <f>SUMIFS('Allocate Expenses'!X:X,'Allocate Expenses'!$C:$C,'Unit Cost Summary'!$B243)</f>
        <v>0</v>
      </c>
    </row>
    <row r="244" spans="1:21" x14ac:dyDescent="0.25">
      <c r="A244" s="3" t="str">
        <f>'Table of Allocators'!D51</f>
        <v>C</v>
      </c>
      <c r="B244" s="3" t="str">
        <f>'Table of Allocators'!B51</f>
        <v>n/a</v>
      </c>
      <c r="C244" s="5">
        <f>SUMIFS('Allocate Expenses'!F:F,'Allocate Expenses'!$C:$C,'Unit Cost Summary'!$B244)</f>
        <v>0</v>
      </c>
      <c r="D244" s="5">
        <f>SUMIFS('Allocate Expenses'!G:G,'Allocate Expenses'!$C:$C,'Unit Cost Summary'!$B244)</f>
        <v>0</v>
      </c>
      <c r="E244" s="5">
        <f>SUMIFS('Allocate Expenses'!H:H,'Allocate Expenses'!$C:$C,'Unit Cost Summary'!$B244)</f>
        <v>0</v>
      </c>
      <c r="F244" s="5">
        <f>SUMIFS('Allocate Expenses'!I:I,'Allocate Expenses'!$C:$C,'Unit Cost Summary'!$B244)</f>
        <v>0</v>
      </c>
      <c r="G244" s="5">
        <f>SUMIFS('Allocate Expenses'!J:J,'Allocate Expenses'!$C:$C,'Unit Cost Summary'!$B244)</f>
        <v>0</v>
      </c>
      <c r="H244" s="5">
        <f>SUMIFS('Allocate Expenses'!K:K,'Allocate Expenses'!$C:$C,'Unit Cost Summary'!$B244)</f>
        <v>0</v>
      </c>
      <c r="I244" s="5">
        <f>SUMIFS('Allocate Expenses'!L:L,'Allocate Expenses'!$C:$C,'Unit Cost Summary'!$B244)</f>
        <v>0</v>
      </c>
      <c r="J244" s="5">
        <f>SUMIFS('Allocate Expenses'!M:M,'Allocate Expenses'!$C:$C,'Unit Cost Summary'!$B244)</f>
        <v>0</v>
      </c>
      <c r="K244" s="5">
        <f>SUMIFS('Allocate Expenses'!N:N,'Allocate Expenses'!$C:$C,'Unit Cost Summary'!$B244)</f>
        <v>0</v>
      </c>
      <c r="L244" s="5">
        <f>SUMIFS('Allocate Expenses'!O:O,'Allocate Expenses'!$C:$C,'Unit Cost Summary'!$B244)</f>
        <v>0</v>
      </c>
      <c r="M244" s="5">
        <f>SUMIFS('Allocate Expenses'!P:P,'Allocate Expenses'!$C:$C,'Unit Cost Summary'!$B244)</f>
        <v>0</v>
      </c>
      <c r="N244" s="5">
        <f>SUMIFS('Allocate Expenses'!Q:Q,'Allocate Expenses'!$C:$C,'Unit Cost Summary'!$B244)</f>
        <v>0</v>
      </c>
      <c r="O244" s="5">
        <f>SUMIFS('Allocate Expenses'!R:R,'Allocate Expenses'!$C:$C,'Unit Cost Summary'!$B244)</f>
        <v>0</v>
      </c>
      <c r="P244" s="5">
        <f>SUMIFS('Allocate Expenses'!S:S,'Allocate Expenses'!$C:$C,'Unit Cost Summary'!$B244)</f>
        <v>0</v>
      </c>
      <c r="Q244" s="5">
        <f>SUMIFS('Allocate Expenses'!T:T,'Allocate Expenses'!$C:$C,'Unit Cost Summary'!$B244)</f>
        <v>0</v>
      </c>
      <c r="R244" s="5">
        <f>SUMIFS('Allocate Expenses'!U:U,'Allocate Expenses'!$C:$C,'Unit Cost Summary'!$B244)</f>
        <v>0</v>
      </c>
      <c r="S244" s="5">
        <f>SUMIFS('Allocate Expenses'!V:V,'Allocate Expenses'!$C:$C,'Unit Cost Summary'!$B244)</f>
        <v>0</v>
      </c>
      <c r="T244" s="5">
        <f>SUMIFS('Allocate Expenses'!W:W,'Allocate Expenses'!$C:$C,'Unit Cost Summary'!$B244)</f>
        <v>0</v>
      </c>
      <c r="U244" s="5">
        <f>SUMIFS('Allocate Expenses'!X:X,'Allocate Expenses'!$C:$C,'Unit Cost Summary'!$B244)</f>
        <v>0</v>
      </c>
    </row>
    <row r="245" spans="1:21" x14ac:dyDescent="0.25">
      <c r="A245" s="3" t="str">
        <f>'Table of Allocators'!D52</f>
        <v>C</v>
      </c>
      <c r="B245" s="3" t="str">
        <f>'Table of Allocators'!B52</f>
        <v>n/a</v>
      </c>
      <c r="C245" s="5">
        <f>SUMIFS('Allocate Expenses'!F:F,'Allocate Expenses'!$C:$C,'Unit Cost Summary'!$B245)</f>
        <v>0</v>
      </c>
      <c r="D245" s="5">
        <f>SUMIFS('Allocate Expenses'!G:G,'Allocate Expenses'!$C:$C,'Unit Cost Summary'!$B245)</f>
        <v>0</v>
      </c>
      <c r="E245" s="5">
        <f>SUMIFS('Allocate Expenses'!H:H,'Allocate Expenses'!$C:$C,'Unit Cost Summary'!$B245)</f>
        <v>0</v>
      </c>
      <c r="F245" s="5">
        <f>SUMIFS('Allocate Expenses'!I:I,'Allocate Expenses'!$C:$C,'Unit Cost Summary'!$B245)</f>
        <v>0</v>
      </c>
      <c r="G245" s="5">
        <f>SUMIFS('Allocate Expenses'!J:J,'Allocate Expenses'!$C:$C,'Unit Cost Summary'!$B245)</f>
        <v>0</v>
      </c>
      <c r="H245" s="5">
        <f>SUMIFS('Allocate Expenses'!K:K,'Allocate Expenses'!$C:$C,'Unit Cost Summary'!$B245)</f>
        <v>0</v>
      </c>
      <c r="I245" s="5">
        <f>SUMIFS('Allocate Expenses'!L:L,'Allocate Expenses'!$C:$C,'Unit Cost Summary'!$B245)</f>
        <v>0</v>
      </c>
      <c r="J245" s="5">
        <f>SUMIFS('Allocate Expenses'!M:M,'Allocate Expenses'!$C:$C,'Unit Cost Summary'!$B245)</f>
        <v>0</v>
      </c>
      <c r="K245" s="5">
        <f>SUMIFS('Allocate Expenses'!N:N,'Allocate Expenses'!$C:$C,'Unit Cost Summary'!$B245)</f>
        <v>0</v>
      </c>
      <c r="L245" s="5">
        <f>SUMIFS('Allocate Expenses'!O:O,'Allocate Expenses'!$C:$C,'Unit Cost Summary'!$B245)</f>
        <v>0</v>
      </c>
      <c r="M245" s="5">
        <f>SUMIFS('Allocate Expenses'!P:P,'Allocate Expenses'!$C:$C,'Unit Cost Summary'!$B245)</f>
        <v>0</v>
      </c>
      <c r="N245" s="5">
        <f>SUMIFS('Allocate Expenses'!Q:Q,'Allocate Expenses'!$C:$C,'Unit Cost Summary'!$B245)</f>
        <v>0</v>
      </c>
      <c r="O245" s="5">
        <f>SUMIFS('Allocate Expenses'!R:R,'Allocate Expenses'!$C:$C,'Unit Cost Summary'!$B245)</f>
        <v>0</v>
      </c>
      <c r="P245" s="5">
        <f>SUMIFS('Allocate Expenses'!S:S,'Allocate Expenses'!$C:$C,'Unit Cost Summary'!$B245)</f>
        <v>0</v>
      </c>
      <c r="Q245" s="5">
        <f>SUMIFS('Allocate Expenses'!T:T,'Allocate Expenses'!$C:$C,'Unit Cost Summary'!$B245)</f>
        <v>0</v>
      </c>
      <c r="R245" s="5">
        <f>SUMIFS('Allocate Expenses'!U:U,'Allocate Expenses'!$C:$C,'Unit Cost Summary'!$B245)</f>
        <v>0</v>
      </c>
      <c r="S245" s="5">
        <f>SUMIFS('Allocate Expenses'!V:V,'Allocate Expenses'!$C:$C,'Unit Cost Summary'!$B245)</f>
        <v>0</v>
      </c>
      <c r="T245" s="5">
        <f>SUMIFS('Allocate Expenses'!W:W,'Allocate Expenses'!$C:$C,'Unit Cost Summary'!$B245)</f>
        <v>0</v>
      </c>
      <c r="U245" s="5">
        <f>SUMIFS('Allocate Expenses'!X:X,'Allocate Expenses'!$C:$C,'Unit Cost Summary'!$B245)</f>
        <v>0</v>
      </c>
    </row>
    <row r="246" spans="1:21" x14ac:dyDescent="0.25">
      <c r="A246" s="3" t="str">
        <f>'Table of Allocators'!D53</f>
        <v>C</v>
      </c>
      <c r="B246" s="3" t="str">
        <f>'Table of Allocators'!B53</f>
        <v>n/a</v>
      </c>
      <c r="C246" s="5">
        <f>SUMIFS('Allocate Expenses'!F:F,'Allocate Expenses'!$C:$C,'Unit Cost Summary'!$B246)</f>
        <v>0</v>
      </c>
      <c r="D246" s="5">
        <f>SUMIFS('Allocate Expenses'!G:G,'Allocate Expenses'!$C:$C,'Unit Cost Summary'!$B246)</f>
        <v>0</v>
      </c>
      <c r="E246" s="5">
        <f>SUMIFS('Allocate Expenses'!H:H,'Allocate Expenses'!$C:$C,'Unit Cost Summary'!$B246)</f>
        <v>0</v>
      </c>
      <c r="F246" s="5">
        <f>SUMIFS('Allocate Expenses'!I:I,'Allocate Expenses'!$C:$C,'Unit Cost Summary'!$B246)</f>
        <v>0</v>
      </c>
      <c r="G246" s="5">
        <f>SUMIFS('Allocate Expenses'!J:J,'Allocate Expenses'!$C:$C,'Unit Cost Summary'!$B246)</f>
        <v>0</v>
      </c>
      <c r="H246" s="5">
        <f>SUMIFS('Allocate Expenses'!K:K,'Allocate Expenses'!$C:$C,'Unit Cost Summary'!$B246)</f>
        <v>0</v>
      </c>
      <c r="I246" s="5">
        <f>SUMIFS('Allocate Expenses'!L:L,'Allocate Expenses'!$C:$C,'Unit Cost Summary'!$B246)</f>
        <v>0</v>
      </c>
      <c r="J246" s="5">
        <f>SUMIFS('Allocate Expenses'!M:M,'Allocate Expenses'!$C:$C,'Unit Cost Summary'!$B246)</f>
        <v>0</v>
      </c>
      <c r="K246" s="5">
        <f>SUMIFS('Allocate Expenses'!N:N,'Allocate Expenses'!$C:$C,'Unit Cost Summary'!$B246)</f>
        <v>0</v>
      </c>
      <c r="L246" s="5">
        <f>SUMIFS('Allocate Expenses'!O:O,'Allocate Expenses'!$C:$C,'Unit Cost Summary'!$B246)</f>
        <v>0</v>
      </c>
      <c r="M246" s="5">
        <f>SUMIFS('Allocate Expenses'!P:P,'Allocate Expenses'!$C:$C,'Unit Cost Summary'!$B246)</f>
        <v>0</v>
      </c>
      <c r="N246" s="5">
        <f>SUMIFS('Allocate Expenses'!Q:Q,'Allocate Expenses'!$C:$C,'Unit Cost Summary'!$B246)</f>
        <v>0</v>
      </c>
      <c r="O246" s="5">
        <f>SUMIFS('Allocate Expenses'!R:R,'Allocate Expenses'!$C:$C,'Unit Cost Summary'!$B246)</f>
        <v>0</v>
      </c>
      <c r="P246" s="5">
        <f>SUMIFS('Allocate Expenses'!S:S,'Allocate Expenses'!$C:$C,'Unit Cost Summary'!$B246)</f>
        <v>0</v>
      </c>
      <c r="Q246" s="5">
        <f>SUMIFS('Allocate Expenses'!T:T,'Allocate Expenses'!$C:$C,'Unit Cost Summary'!$B246)</f>
        <v>0</v>
      </c>
      <c r="R246" s="5">
        <f>SUMIFS('Allocate Expenses'!U:U,'Allocate Expenses'!$C:$C,'Unit Cost Summary'!$B246)</f>
        <v>0</v>
      </c>
      <c r="S246" s="5">
        <f>SUMIFS('Allocate Expenses'!V:V,'Allocate Expenses'!$C:$C,'Unit Cost Summary'!$B246)</f>
        <v>0</v>
      </c>
      <c r="T246" s="5">
        <f>SUMIFS('Allocate Expenses'!W:W,'Allocate Expenses'!$C:$C,'Unit Cost Summary'!$B246)</f>
        <v>0</v>
      </c>
      <c r="U246" s="5">
        <f>SUMIFS('Allocate Expenses'!X:X,'Allocate Expenses'!$C:$C,'Unit Cost Summary'!$B246)</f>
        <v>0</v>
      </c>
    </row>
    <row r="247" spans="1:21" x14ac:dyDescent="0.25">
      <c r="A247" s="3" t="str">
        <f>'Table of Allocators'!D54</f>
        <v>C</v>
      </c>
      <c r="B247" s="3" t="str">
        <f>'Table of Allocators'!B54</f>
        <v>n/a</v>
      </c>
      <c r="C247" s="5">
        <f>SUMIFS('Allocate Expenses'!F:F,'Allocate Expenses'!$C:$C,'Unit Cost Summary'!$B247)</f>
        <v>0</v>
      </c>
      <c r="D247" s="5">
        <f>SUMIFS('Allocate Expenses'!G:G,'Allocate Expenses'!$C:$C,'Unit Cost Summary'!$B247)</f>
        <v>0</v>
      </c>
      <c r="E247" s="5">
        <f>SUMIFS('Allocate Expenses'!H:H,'Allocate Expenses'!$C:$C,'Unit Cost Summary'!$B247)</f>
        <v>0</v>
      </c>
      <c r="F247" s="5">
        <f>SUMIFS('Allocate Expenses'!I:I,'Allocate Expenses'!$C:$C,'Unit Cost Summary'!$B247)</f>
        <v>0</v>
      </c>
      <c r="G247" s="5">
        <f>SUMIFS('Allocate Expenses'!J:J,'Allocate Expenses'!$C:$C,'Unit Cost Summary'!$B247)</f>
        <v>0</v>
      </c>
      <c r="H247" s="5">
        <f>SUMIFS('Allocate Expenses'!K:K,'Allocate Expenses'!$C:$C,'Unit Cost Summary'!$B247)</f>
        <v>0</v>
      </c>
      <c r="I247" s="5">
        <f>SUMIFS('Allocate Expenses'!L:L,'Allocate Expenses'!$C:$C,'Unit Cost Summary'!$B247)</f>
        <v>0</v>
      </c>
      <c r="J247" s="5">
        <f>SUMIFS('Allocate Expenses'!M:M,'Allocate Expenses'!$C:$C,'Unit Cost Summary'!$B247)</f>
        <v>0</v>
      </c>
      <c r="K247" s="5">
        <f>SUMIFS('Allocate Expenses'!N:N,'Allocate Expenses'!$C:$C,'Unit Cost Summary'!$B247)</f>
        <v>0</v>
      </c>
      <c r="L247" s="5">
        <f>SUMIFS('Allocate Expenses'!O:O,'Allocate Expenses'!$C:$C,'Unit Cost Summary'!$B247)</f>
        <v>0</v>
      </c>
      <c r="M247" s="5">
        <f>SUMIFS('Allocate Expenses'!P:P,'Allocate Expenses'!$C:$C,'Unit Cost Summary'!$B247)</f>
        <v>0</v>
      </c>
      <c r="N247" s="5">
        <f>SUMIFS('Allocate Expenses'!Q:Q,'Allocate Expenses'!$C:$C,'Unit Cost Summary'!$B247)</f>
        <v>0</v>
      </c>
      <c r="O247" s="5">
        <f>SUMIFS('Allocate Expenses'!R:R,'Allocate Expenses'!$C:$C,'Unit Cost Summary'!$B247)</f>
        <v>0</v>
      </c>
      <c r="P247" s="5">
        <f>SUMIFS('Allocate Expenses'!S:S,'Allocate Expenses'!$C:$C,'Unit Cost Summary'!$B247)</f>
        <v>0</v>
      </c>
      <c r="Q247" s="5">
        <f>SUMIFS('Allocate Expenses'!T:T,'Allocate Expenses'!$C:$C,'Unit Cost Summary'!$B247)</f>
        <v>0</v>
      </c>
      <c r="R247" s="5">
        <f>SUMIFS('Allocate Expenses'!U:U,'Allocate Expenses'!$C:$C,'Unit Cost Summary'!$B247)</f>
        <v>0</v>
      </c>
      <c r="S247" s="5">
        <f>SUMIFS('Allocate Expenses'!V:V,'Allocate Expenses'!$C:$C,'Unit Cost Summary'!$B247)</f>
        <v>0</v>
      </c>
      <c r="T247" s="5">
        <f>SUMIFS('Allocate Expenses'!W:W,'Allocate Expenses'!$C:$C,'Unit Cost Summary'!$B247)</f>
        <v>0</v>
      </c>
      <c r="U247" s="5">
        <f>SUMIFS('Allocate Expenses'!X:X,'Allocate Expenses'!$C:$C,'Unit Cost Summary'!$B247)</f>
        <v>0</v>
      </c>
    </row>
    <row r="248" spans="1:21" x14ac:dyDescent="0.25">
      <c r="A248" s="3" t="str">
        <f>'Table of Allocators'!D55</f>
        <v>C</v>
      </c>
      <c r="B248" s="3" t="str">
        <f>'Table of Allocators'!B55</f>
        <v>n/a</v>
      </c>
      <c r="C248" s="5">
        <f>SUMIFS('Allocate Expenses'!F:F,'Allocate Expenses'!$C:$C,'Unit Cost Summary'!$B248)</f>
        <v>0</v>
      </c>
      <c r="D248" s="5">
        <f>SUMIFS('Allocate Expenses'!G:G,'Allocate Expenses'!$C:$C,'Unit Cost Summary'!$B248)</f>
        <v>0</v>
      </c>
      <c r="E248" s="5">
        <f>SUMIFS('Allocate Expenses'!H:H,'Allocate Expenses'!$C:$C,'Unit Cost Summary'!$B248)</f>
        <v>0</v>
      </c>
      <c r="F248" s="5">
        <f>SUMIFS('Allocate Expenses'!I:I,'Allocate Expenses'!$C:$C,'Unit Cost Summary'!$B248)</f>
        <v>0</v>
      </c>
      <c r="G248" s="5">
        <f>SUMIFS('Allocate Expenses'!J:J,'Allocate Expenses'!$C:$C,'Unit Cost Summary'!$B248)</f>
        <v>0</v>
      </c>
      <c r="H248" s="5">
        <f>SUMIFS('Allocate Expenses'!K:K,'Allocate Expenses'!$C:$C,'Unit Cost Summary'!$B248)</f>
        <v>0</v>
      </c>
      <c r="I248" s="5">
        <f>SUMIFS('Allocate Expenses'!L:L,'Allocate Expenses'!$C:$C,'Unit Cost Summary'!$B248)</f>
        <v>0</v>
      </c>
      <c r="J248" s="5">
        <f>SUMIFS('Allocate Expenses'!M:M,'Allocate Expenses'!$C:$C,'Unit Cost Summary'!$B248)</f>
        <v>0</v>
      </c>
      <c r="K248" s="5">
        <f>SUMIFS('Allocate Expenses'!N:N,'Allocate Expenses'!$C:$C,'Unit Cost Summary'!$B248)</f>
        <v>0</v>
      </c>
      <c r="L248" s="5">
        <f>SUMIFS('Allocate Expenses'!O:O,'Allocate Expenses'!$C:$C,'Unit Cost Summary'!$B248)</f>
        <v>0</v>
      </c>
      <c r="M248" s="5">
        <f>SUMIFS('Allocate Expenses'!P:P,'Allocate Expenses'!$C:$C,'Unit Cost Summary'!$B248)</f>
        <v>0</v>
      </c>
      <c r="N248" s="5">
        <f>SUMIFS('Allocate Expenses'!Q:Q,'Allocate Expenses'!$C:$C,'Unit Cost Summary'!$B248)</f>
        <v>0</v>
      </c>
      <c r="O248" s="5">
        <f>SUMIFS('Allocate Expenses'!R:R,'Allocate Expenses'!$C:$C,'Unit Cost Summary'!$B248)</f>
        <v>0</v>
      </c>
      <c r="P248" s="5">
        <f>SUMIFS('Allocate Expenses'!S:S,'Allocate Expenses'!$C:$C,'Unit Cost Summary'!$B248)</f>
        <v>0</v>
      </c>
      <c r="Q248" s="5">
        <f>SUMIFS('Allocate Expenses'!T:T,'Allocate Expenses'!$C:$C,'Unit Cost Summary'!$B248)</f>
        <v>0</v>
      </c>
      <c r="R248" s="5">
        <f>SUMIFS('Allocate Expenses'!U:U,'Allocate Expenses'!$C:$C,'Unit Cost Summary'!$B248)</f>
        <v>0</v>
      </c>
      <c r="S248" s="5">
        <f>SUMIFS('Allocate Expenses'!V:V,'Allocate Expenses'!$C:$C,'Unit Cost Summary'!$B248)</f>
        <v>0</v>
      </c>
      <c r="T248" s="5">
        <f>SUMIFS('Allocate Expenses'!W:W,'Allocate Expenses'!$C:$C,'Unit Cost Summary'!$B248)</f>
        <v>0</v>
      </c>
      <c r="U248" s="5">
        <f>SUMIFS('Allocate Expenses'!X:X,'Allocate Expenses'!$C:$C,'Unit Cost Summary'!$B248)</f>
        <v>0</v>
      </c>
    </row>
    <row r="249" spans="1:21" x14ac:dyDescent="0.25">
      <c r="A249" s="3" t="str">
        <f>'Table of Allocators'!D56</f>
        <v>C</v>
      </c>
      <c r="B249" s="3" t="str">
        <f>'Table of Allocators'!B56</f>
        <v>n/a</v>
      </c>
      <c r="C249" s="5">
        <f>SUMIFS('Allocate Expenses'!F:F,'Allocate Expenses'!$C:$C,'Unit Cost Summary'!$B249)</f>
        <v>0</v>
      </c>
      <c r="D249" s="5">
        <f>SUMIFS('Allocate Expenses'!G:G,'Allocate Expenses'!$C:$C,'Unit Cost Summary'!$B249)</f>
        <v>0</v>
      </c>
      <c r="E249" s="5">
        <f>SUMIFS('Allocate Expenses'!H:H,'Allocate Expenses'!$C:$C,'Unit Cost Summary'!$B249)</f>
        <v>0</v>
      </c>
      <c r="F249" s="5">
        <f>SUMIFS('Allocate Expenses'!I:I,'Allocate Expenses'!$C:$C,'Unit Cost Summary'!$B249)</f>
        <v>0</v>
      </c>
      <c r="G249" s="5">
        <f>SUMIFS('Allocate Expenses'!J:J,'Allocate Expenses'!$C:$C,'Unit Cost Summary'!$B249)</f>
        <v>0</v>
      </c>
      <c r="H249" s="5">
        <f>SUMIFS('Allocate Expenses'!K:K,'Allocate Expenses'!$C:$C,'Unit Cost Summary'!$B249)</f>
        <v>0</v>
      </c>
      <c r="I249" s="5">
        <f>SUMIFS('Allocate Expenses'!L:L,'Allocate Expenses'!$C:$C,'Unit Cost Summary'!$B249)</f>
        <v>0</v>
      </c>
      <c r="J249" s="5">
        <f>SUMIFS('Allocate Expenses'!M:M,'Allocate Expenses'!$C:$C,'Unit Cost Summary'!$B249)</f>
        <v>0</v>
      </c>
      <c r="K249" s="5">
        <f>SUMIFS('Allocate Expenses'!N:N,'Allocate Expenses'!$C:$C,'Unit Cost Summary'!$B249)</f>
        <v>0</v>
      </c>
      <c r="L249" s="5">
        <f>SUMIFS('Allocate Expenses'!O:O,'Allocate Expenses'!$C:$C,'Unit Cost Summary'!$B249)</f>
        <v>0</v>
      </c>
      <c r="M249" s="5">
        <f>SUMIFS('Allocate Expenses'!P:P,'Allocate Expenses'!$C:$C,'Unit Cost Summary'!$B249)</f>
        <v>0</v>
      </c>
      <c r="N249" s="5">
        <f>SUMIFS('Allocate Expenses'!Q:Q,'Allocate Expenses'!$C:$C,'Unit Cost Summary'!$B249)</f>
        <v>0</v>
      </c>
      <c r="O249" s="5">
        <f>SUMIFS('Allocate Expenses'!R:R,'Allocate Expenses'!$C:$C,'Unit Cost Summary'!$B249)</f>
        <v>0</v>
      </c>
      <c r="P249" s="5">
        <f>SUMIFS('Allocate Expenses'!S:S,'Allocate Expenses'!$C:$C,'Unit Cost Summary'!$B249)</f>
        <v>0</v>
      </c>
      <c r="Q249" s="5">
        <f>SUMIFS('Allocate Expenses'!T:T,'Allocate Expenses'!$C:$C,'Unit Cost Summary'!$B249)</f>
        <v>0</v>
      </c>
      <c r="R249" s="5">
        <f>SUMIFS('Allocate Expenses'!U:U,'Allocate Expenses'!$C:$C,'Unit Cost Summary'!$B249)</f>
        <v>0</v>
      </c>
      <c r="S249" s="5">
        <f>SUMIFS('Allocate Expenses'!V:V,'Allocate Expenses'!$C:$C,'Unit Cost Summary'!$B249)</f>
        <v>0</v>
      </c>
      <c r="T249" s="5">
        <f>SUMIFS('Allocate Expenses'!W:W,'Allocate Expenses'!$C:$C,'Unit Cost Summary'!$B249)</f>
        <v>0</v>
      </c>
      <c r="U249" s="5">
        <f>SUMIFS('Allocate Expenses'!X:X,'Allocate Expenses'!$C:$C,'Unit Cost Summary'!$B249)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V200"/>
  <sheetViews>
    <sheetView topLeftCell="A42" workbookViewId="0">
      <selection activeCell="A39" sqref="A39"/>
    </sheetView>
  </sheetViews>
  <sheetFormatPr defaultColWidth="8.7109375" defaultRowHeight="15" x14ac:dyDescent="0.25"/>
  <cols>
    <col min="1" max="1" width="8.7109375" style="3"/>
    <col min="2" max="2" width="8.7109375" style="8"/>
    <col min="3" max="3" width="45.42578125" style="3" bestFit="1" customWidth="1"/>
    <col min="4" max="4" width="12.5703125" style="3" customWidth="1"/>
    <col min="5" max="5" width="6.42578125" style="8" customWidth="1"/>
    <col min="6" max="15" width="16" style="3" customWidth="1"/>
    <col min="16" max="16384" width="8.7109375" style="3"/>
  </cols>
  <sheetData>
    <row r="1" spans="1:22" x14ac:dyDescent="0.25">
      <c r="A1" s="15" t="s">
        <v>652</v>
      </c>
      <c r="B1" s="7"/>
    </row>
    <row r="2" spans="1:22" x14ac:dyDescent="0.25">
      <c r="A2" s="6" t="s">
        <v>65</v>
      </c>
      <c r="B2" s="7"/>
    </row>
    <row r="4" spans="1:22" x14ac:dyDescent="0.25">
      <c r="A4" s="8" t="s">
        <v>0</v>
      </c>
      <c r="B4" s="8" t="s">
        <v>4</v>
      </c>
      <c r="C4" s="8"/>
      <c r="D4" s="8"/>
      <c r="F4" s="8"/>
      <c r="G4" s="8"/>
      <c r="H4" s="8"/>
      <c r="I4" s="8"/>
      <c r="J4" s="8"/>
    </row>
    <row r="5" spans="1:22" x14ac:dyDescent="0.25">
      <c r="A5" s="9" t="s">
        <v>1</v>
      </c>
      <c r="B5" s="9" t="s">
        <v>3</v>
      </c>
      <c r="C5" s="9" t="s">
        <v>2</v>
      </c>
      <c r="D5" s="9" t="s">
        <v>9</v>
      </c>
      <c r="E5" s="9" t="s">
        <v>178</v>
      </c>
      <c r="F5" s="9" t="s">
        <v>8</v>
      </c>
      <c r="G5" s="9" t="str">
        <f>'Table of Classifiers'!E5</f>
        <v>Consumer</v>
      </c>
      <c r="H5" s="9" t="str">
        <f>'Table of Classifiers'!F5</f>
        <v>Demand</v>
      </c>
      <c r="I5" s="9" t="str">
        <f>'Table of Classifiers'!G5</f>
        <v>Energy</v>
      </c>
      <c r="J5" s="9" t="str">
        <f>'Table of Classifiers'!H5</f>
        <v>Revenue</v>
      </c>
      <c r="K5" s="9" t="str">
        <f>'Table of Classifiers'!I5</f>
        <v>Lights</v>
      </c>
      <c r="L5" s="9" t="str">
        <f>'Table of Classifiers'!J5</f>
        <v>na</v>
      </c>
      <c r="M5" s="9" t="str">
        <f>'Table of Classifiers'!K5</f>
        <v>na</v>
      </c>
      <c r="N5" s="9" t="str">
        <f>'Table of Classifiers'!L5</f>
        <v>na</v>
      </c>
      <c r="O5" s="9" t="str">
        <f>'Table of Classifiers'!M5</f>
        <v>na</v>
      </c>
      <c r="V5" s="3" t="s">
        <v>152</v>
      </c>
    </row>
    <row r="7" spans="1:22" x14ac:dyDescent="0.25">
      <c r="C7" s="6" t="s">
        <v>10</v>
      </c>
    </row>
    <row r="8" spans="1:22" x14ac:dyDescent="0.25">
      <c r="A8" s="8">
        <v>1</v>
      </c>
      <c r="B8" s="8">
        <v>301</v>
      </c>
      <c r="C8" s="3" t="s">
        <v>11</v>
      </c>
      <c r="D8" s="34" t="s">
        <v>89</v>
      </c>
      <c r="F8" s="10">
        <f>VLOOKUP(B8,'Trial Balance Summary'!$A$5:$E$59,5,FALSE)</f>
        <v>30181.48450193325</v>
      </c>
      <c r="G8" s="10">
        <f t="shared" ref="G8:O10" si="0">IFERROR($F8*VLOOKUP($D8,CLASSIFIERS,G$200,FALSE),0)</f>
        <v>0</v>
      </c>
      <c r="H8" s="10">
        <f t="shared" si="0"/>
        <v>30181.48450193325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V8" s="30">
        <f t="shared" ref="V8:V11" si="1">IF(ROUND(SUM(G8:O8)-F8,1)=0,0,1)</f>
        <v>0</v>
      </c>
    </row>
    <row r="9" spans="1:22" x14ac:dyDescent="0.25">
      <c r="A9" s="8">
        <f>A8+1</f>
        <v>2</v>
      </c>
      <c r="B9" s="8">
        <v>302</v>
      </c>
      <c r="C9" s="3" t="s">
        <v>12</v>
      </c>
      <c r="D9" s="34" t="s">
        <v>89</v>
      </c>
      <c r="F9" s="10">
        <f>VLOOKUP(B9,'Trial Balance Summary'!$A$5:$E$59,5,FALSE)</f>
        <v>3342.7884589768364</v>
      </c>
      <c r="G9" s="10">
        <f t="shared" si="0"/>
        <v>0</v>
      </c>
      <c r="H9" s="10">
        <f t="shared" si="0"/>
        <v>3342.7884589768364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V9" s="30">
        <f t="shared" si="1"/>
        <v>0</v>
      </c>
    </row>
    <row r="10" spans="1:22" x14ac:dyDescent="0.25">
      <c r="A10" s="8">
        <f>A9+1</f>
        <v>3</v>
      </c>
      <c r="B10" s="8">
        <v>303</v>
      </c>
      <c r="C10" s="3" t="s">
        <v>13</v>
      </c>
      <c r="D10" s="34" t="s">
        <v>89</v>
      </c>
      <c r="F10" s="10">
        <f>VLOOKUP(B10,'Trial Balance Summary'!$A$5:$E$59,5,FALSE)</f>
        <v>48767189.475691542</v>
      </c>
      <c r="G10" s="10">
        <f t="shared" si="0"/>
        <v>0</v>
      </c>
      <c r="H10" s="10">
        <f t="shared" si="0"/>
        <v>48767189.475691542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V10" s="30">
        <f t="shared" si="1"/>
        <v>0</v>
      </c>
    </row>
    <row r="11" spans="1:22" x14ac:dyDescent="0.25">
      <c r="A11" s="8">
        <f>A10+1</f>
        <v>4</v>
      </c>
      <c r="C11" s="11" t="s">
        <v>14</v>
      </c>
      <c r="D11" s="33"/>
      <c r="F11" s="12">
        <f>SUM(F8:F10)</f>
        <v>48800713.748652451</v>
      </c>
      <c r="G11" s="12">
        <f t="shared" ref="G11:O11" si="2">SUM(G8:G10)</f>
        <v>0</v>
      </c>
      <c r="H11" s="12">
        <f t="shared" si="2"/>
        <v>48800713.748652451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V11" s="30">
        <f t="shared" si="1"/>
        <v>0</v>
      </c>
    </row>
    <row r="12" spans="1:22" x14ac:dyDescent="0.25">
      <c r="D12" s="8"/>
    </row>
    <row r="13" spans="1:22" x14ac:dyDescent="0.25">
      <c r="C13" s="6" t="s">
        <v>19</v>
      </c>
      <c r="D13" s="8"/>
    </row>
    <row r="14" spans="1:22" x14ac:dyDescent="0.25">
      <c r="A14" s="8">
        <f>A11+1</f>
        <v>5</v>
      </c>
      <c r="B14" s="8">
        <v>330</v>
      </c>
      <c r="C14" s="3" t="s">
        <v>16</v>
      </c>
      <c r="D14" s="34" t="s">
        <v>89</v>
      </c>
      <c r="E14" s="8" t="s">
        <v>180</v>
      </c>
      <c r="F14" s="10">
        <f>VLOOKUP(B14,'Trial Balance Summary'!$A$5:$E$59,5,FALSE)</f>
        <v>0</v>
      </c>
      <c r="G14" s="10">
        <f t="shared" ref="G14:O21" si="3">IFERROR($F14*VLOOKUP($D14,CLASSIFIERS,G$200,FALSE),0)</f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0</v>
      </c>
      <c r="O14" s="10">
        <f t="shared" si="3"/>
        <v>0</v>
      </c>
      <c r="V14" s="30">
        <f t="shared" ref="V14:V21" si="4">IF(ROUND(SUM(G14:O14)-F14,1)=0,0,1)</f>
        <v>0</v>
      </c>
    </row>
    <row r="15" spans="1:22" x14ac:dyDescent="0.25">
      <c r="A15" s="8">
        <f t="shared" ref="A15:A22" si="5">A14+1</f>
        <v>6</v>
      </c>
      <c r="B15" s="8">
        <v>331</v>
      </c>
      <c r="C15" s="3" t="s">
        <v>17</v>
      </c>
      <c r="D15" s="34" t="s">
        <v>89</v>
      </c>
      <c r="E15" s="8" t="s">
        <v>180</v>
      </c>
      <c r="F15" s="10">
        <f>VLOOKUP(B15,'Trial Balance Summary'!$A$5:$E$59,5,FALSE)</f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0</v>
      </c>
      <c r="N15" s="10">
        <f t="shared" si="3"/>
        <v>0</v>
      </c>
      <c r="O15" s="10">
        <f t="shared" si="3"/>
        <v>0</v>
      </c>
      <c r="V15" s="30">
        <f t="shared" si="4"/>
        <v>0</v>
      </c>
    </row>
    <row r="16" spans="1:22" x14ac:dyDescent="0.25">
      <c r="A16" s="8">
        <f t="shared" si="5"/>
        <v>7</v>
      </c>
      <c r="B16" s="8">
        <v>332</v>
      </c>
      <c r="C16" s="3" t="s">
        <v>28</v>
      </c>
      <c r="D16" s="34" t="s">
        <v>89</v>
      </c>
      <c r="E16" s="8" t="s">
        <v>180</v>
      </c>
      <c r="F16" s="10">
        <f>VLOOKUP(B16,'Trial Balance Summary'!$A$5:$E$59,5,FALSE)</f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V16" s="30">
        <f t="shared" si="4"/>
        <v>0</v>
      </c>
    </row>
    <row r="17" spans="1:22" x14ac:dyDescent="0.25">
      <c r="A17" s="8">
        <f t="shared" si="5"/>
        <v>8</v>
      </c>
      <c r="B17" s="8">
        <v>333</v>
      </c>
      <c r="C17" s="3" t="s">
        <v>29</v>
      </c>
      <c r="D17" s="34" t="s">
        <v>89</v>
      </c>
      <c r="E17" s="8" t="s">
        <v>180</v>
      </c>
      <c r="F17" s="10">
        <f>VLOOKUP(B17,'Trial Balance Summary'!$A$5:$E$59,5,FALSE)</f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 t="shared" si="3"/>
        <v>0</v>
      </c>
      <c r="V17" s="30">
        <f t="shared" si="4"/>
        <v>0</v>
      </c>
    </row>
    <row r="18" spans="1:22" x14ac:dyDescent="0.25">
      <c r="A18" s="8">
        <f t="shared" si="5"/>
        <v>9</v>
      </c>
      <c r="B18" s="8">
        <v>334</v>
      </c>
      <c r="C18" s="3" t="s">
        <v>18</v>
      </c>
      <c r="D18" s="34" t="s">
        <v>89</v>
      </c>
      <c r="E18" s="8" t="s">
        <v>180</v>
      </c>
      <c r="F18" s="10">
        <f>VLOOKUP(B18,'Trial Balance Summary'!$A$5:$E$59,5,FALSE)</f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V18" s="30">
        <f t="shared" si="4"/>
        <v>0</v>
      </c>
    </row>
    <row r="19" spans="1:22" x14ac:dyDescent="0.25">
      <c r="A19" s="8">
        <f t="shared" si="5"/>
        <v>10</v>
      </c>
      <c r="B19" s="8">
        <v>335</v>
      </c>
      <c r="C19" s="3" t="s">
        <v>15</v>
      </c>
      <c r="D19" s="34" t="s">
        <v>89</v>
      </c>
      <c r="E19" s="8" t="s">
        <v>180</v>
      </c>
      <c r="F19" s="10">
        <f>VLOOKUP(B19,'Trial Balance Summary'!$A$5:$E$59,5,FALSE)</f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10">
        <f t="shared" si="3"/>
        <v>0</v>
      </c>
      <c r="V19" s="30">
        <f t="shared" si="4"/>
        <v>0</v>
      </c>
    </row>
    <row r="20" spans="1:22" x14ac:dyDescent="0.25">
      <c r="A20" s="8">
        <f t="shared" si="5"/>
        <v>11</v>
      </c>
      <c r="B20" s="8">
        <v>336</v>
      </c>
      <c r="C20" s="3" t="s">
        <v>30</v>
      </c>
      <c r="D20" s="34" t="s">
        <v>89</v>
      </c>
      <c r="E20" s="8" t="s">
        <v>180</v>
      </c>
      <c r="F20" s="10">
        <f>VLOOKUP(B20,'Trial Balance Summary'!$A$5:$E$59,5,FALSE)</f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  <c r="V20" s="30">
        <f t="shared" si="4"/>
        <v>0</v>
      </c>
    </row>
    <row r="21" spans="1:22" x14ac:dyDescent="0.25">
      <c r="A21" s="8">
        <f t="shared" si="5"/>
        <v>12</v>
      </c>
      <c r="B21" s="8">
        <v>337</v>
      </c>
      <c r="C21" s="3" t="s">
        <v>31</v>
      </c>
      <c r="D21" s="34" t="s">
        <v>89</v>
      </c>
      <c r="E21" s="8" t="s">
        <v>180</v>
      </c>
      <c r="F21" s="10">
        <f>VLOOKUP(B21,'Trial Balance Summary'!$A$5:$E$59,5,FALSE)</f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0</v>
      </c>
      <c r="V21" s="30">
        <f t="shared" si="4"/>
        <v>0</v>
      </c>
    </row>
    <row r="22" spans="1:22" x14ac:dyDescent="0.25">
      <c r="A22" s="8">
        <f t="shared" si="5"/>
        <v>13</v>
      </c>
      <c r="C22" s="13" t="s">
        <v>20</v>
      </c>
      <c r="D22" s="33"/>
      <c r="F22" s="12">
        <f>SUM(F14:F21)</f>
        <v>0</v>
      </c>
      <c r="G22" s="12">
        <f t="shared" ref="G22:O22" si="6">SUM(G14:G21)</f>
        <v>0</v>
      </c>
      <c r="H22" s="12">
        <f t="shared" si="6"/>
        <v>0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</row>
    <row r="23" spans="1:22" x14ac:dyDescent="0.25">
      <c r="D23" s="8"/>
    </row>
    <row r="24" spans="1:22" x14ac:dyDescent="0.25">
      <c r="C24" s="6" t="s">
        <v>21</v>
      </c>
      <c r="D24" s="8"/>
    </row>
    <row r="25" spans="1:22" x14ac:dyDescent="0.25">
      <c r="A25" s="8">
        <f>A22+1</f>
        <v>14</v>
      </c>
      <c r="B25" s="8">
        <v>340</v>
      </c>
      <c r="C25" s="3" t="s">
        <v>16</v>
      </c>
      <c r="D25" s="34" t="s">
        <v>89</v>
      </c>
      <c r="E25" s="8" t="s">
        <v>180</v>
      </c>
      <c r="F25" s="10">
        <f>VLOOKUP(B25,'Trial Balance Summary'!$A$5:$E$59,5,FALSE)</f>
        <v>0</v>
      </c>
      <c r="G25" s="10">
        <f t="shared" ref="G25:O33" si="7">IFERROR($F25*VLOOKUP($D25,CLASSIFIERS,G$200,FALSE),0)</f>
        <v>0</v>
      </c>
      <c r="H25" s="10">
        <f t="shared" si="7"/>
        <v>0</v>
      </c>
      <c r="I25" s="10">
        <f t="shared" si="7"/>
        <v>0</v>
      </c>
      <c r="J25" s="10">
        <f t="shared" si="7"/>
        <v>0</v>
      </c>
      <c r="K25" s="10">
        <f t="shared" si="7"/>
        <v>0</v>
      </c>
      <c r="L25" s="10">
        <f t="shared" si="7"/>
        <v>0</v>
      </c>
      <c r="M25" s="10">
        <f t="shared" si="7"/>
        <v>0</v>
      </c>
      <c r="N25" s="10">
        <f t="shared" si="7"/>
        <v>0</v>
      </c>
      <c r="O25" s="10">
        <f t="shared" si="7"/>
        <v>0</v>
      </c>
      <c r="V25" s="30">
        <f t="shared" ref="V25:V33" si="8">IF(ROUND(SUM(G25:O25)-F25,1)=0,0,1)</f>
        <v>0</v>
      </c>
    </row>
    <row r="26" spans="1:22" x14ac:dyDescent="0.25">
      <c r="A26" s="8">
        <f t="shared" ref="A26:A34" si="9">A25+1</f>
        <v>15</v>
      </c>
      <c r="B26" s="8">
        <v>341</v>
      </c>
      <c r="C26" s="3" t="s">
        <v>17</v>
      </c>
      <c r="D26" s="34" t="s">
        <v>89</v>
      </c>
      <c r="E26" s="8" t="s">
        <v>180</v>
      </c>
      <c r="F26" s="10">
        <f>VLOOKUP(B26,'Trial Balance Summary'!$A$5:$E$59,5,FALSE)</f>
        <v>0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V26" s="30">
        <f t="shared" si="8"/>
        <v>0</v>
      </c>
    </row>
    <row r="27" spans="1:22" x14ac:dyDescent="0.25">
      <c r="A27" s="8">
        <f t="shared" si="9"/>
        <v>16</v>
      </c>
      <c r="B27" s="8">
        <v>342</v>
      </c>
      <c r="C27" s="3" t="s">
        <v>32</v>
      </c>
      <c r="D27" s="34" t="s">
        <v>89</v>
      </c>
      <c r="E27" s="8" t="s">
        <v>180</v>
      </c>
      <c r="F27" s="10">
        <f>VLOOKUP(B27,'Trial Balance Summary'!$A$5:$E$59,5,FALSE)</f>
        <v>0</v>
      </c>
      <c r="G27" s="10">
        <f t="shared" si="7"/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10">
        <f t="shared" si="7"/>
        <v>0</v>
      </c>
      <c r="O27" s="10">
        <f t="shared" si="7"/>
        <v>0</v>
      </c>
      <c r="V27" s="30">
        <f t="shared" si="8"/>
        <v>0</v>
      </c>
    </row>
    <row r="28" spans="1:22" x14ac:dyDescent="0.25">
      <c r="A28" s="8">
        <f t="shared" si="9"/>
        <v>17</v>
      </c>
      <c r="B28" s="8">
        <v>343</v>
      </c>
      <c r="C28" s="3" t="s">
        <v>33</v>
      </c>
      <c r="D28" s="34" t="s">
        <v>89</v>
      </c>
      <c r="E28" s="8" t="s">
        <v>180</v>
      </c>
      <c r="F28" s="10">
        <f>VLOOKUP(B28,'Trial Balance Summary'!$A$5:$E$59,5,FALSE)</f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0">
        <f t="shared" si="7"/>
        <v>0</v>
      </c>
      <c r="M28" s="10">
        <f t="shared" si="7"/>
        <v>0</v>
      </c>
      <c r="N28" s="10">
        <f t="shared" si="7"/>
        <v>0</v>
      </c>
      <c r="O28" s="10">
        <f t="shared" si="7"/>
        <v>0</v>
      </c>
      <c r="V28" s="30">
        <f t="shared" si="8"/>
        <v>0</v>
      </c>
    </row>
    <row r="29" spans="1:22" x14ac:dyDescent="0.25">
      <c r="A29" s="8">
        <f t="shared" si="9"/>
        <v>18</v>
      </c>
      <c r="B29" s="8">
        <v>344</v>
      </c>
      <c r="C29" s="3" t="s">
        <v>34</v>
      </c>
      <c r="D29" s="34" t="s">
        <v>89</v>
      </c>
      <c r="E29" s="8" t="s">
        <v>180</v>
      </c>
      <c r="F29" s="10">
        <f>VLOOKUP(B29,'Trial Balance Summary'!$A$5:$E$59,5,FALSE)</f>
        <v>0</v>
      </c>
      <c r="G29" s="10">
        <f t="shared" si="7"/>
        <v>0</v>
      </c>
      <c r="H29" s="10">
        <f t="shared" si="7"/>
        <v>0</v>
      </c>
      <c r="I29" s="10">
        <f t="shared" si="7"/>
        <v>0</v>
      </c>
      <c r="J29" s="10">
        <f t="shared" si="7"/>
        <v>0</v>
      </c>
      <c r="K29" s="10">
        <f t="shared" si="7"/>
        <v>0</v>
      </c>
      <c r="L29" s="10">
        <f t="shared" si="7"/>
        <v>0</v>
      </c>
      <c r="M29" s="10">
        <f t="shared" si="7"/>
        <v>0</v>
      </c>
      <c r="N29" s="10">
        <f t="shared" si="7"/>
        <v>0</v>
      </c>
      <c r="O29" s="10">
        <f t="shared" si="7"/>
        <v>0</v>
      </c>
      <c r="V29" s="30">
        <f t="shared" si="8"/>
        <v>0</v>
      </c>
    </row>
    <row r="30" spans="1:22" x14ac:dyDescent="0.25">
      <c r="A30" s="8">
        <f t="shared" si="9"/>
        <v>19</v>
      </c>
      <c r="B30" s="8">
        <v>345</v>
      </c>
      <c r="C30" s="3" t="s">
        <v>18</v>
      </c>
      <c r="D30" s="34" t="s">
        <v>89</v>
      </c>
      <c r="E30" s="8" t="s">
        <v>180</v>
      </c>
      <c r="F30" s="10">
        <f>VLOOKUP(B30,'Trial Balance Summary'!$A$5:$E$59,5,FALSE)</f>
        <v>0</v>
      </c>
      <c r="G30" s="10">
        <f t="shared" si="7"/>
        <v>0</v>
      </c>
      <c r="H30" s="10">
        <f t="shared" si="7"/>
        <v>0</v>
      </c>
      <c r="I30" s="10">
        <f t="shared" si="7"/>
        <v>0</v>
      </c>
      <c r="J30" s="10">
        <f t="shared" si="7"/>
        <v>0</v>
      </c>
      <c r="K30" s="10">
        <f t="shared" si="7"/>
        <v>0</v>
      </c>
      <c r="L30" s="10">
        <f t="shared" si="7"/>
        <v>0</v>
      </c>
      <c r="M30" s="10">
        <f t="shared" si="7"/>
        <v>0</v>
      </c>
      <c r="N30" s="10">
        <f t="shared" si="7"/>
        <v>0</v>
      </c>
      <c r="O30" s="10">
        <f t="shared" si="7"/>
        <v>0</v>
      </c>
      <c r="V30" s="30">
        <f t="shared" si="8"/>
        <v>0</v>
      </c>
    </row>
    <row r="31" spans="1:22" x14ac:dyDescent="0.25">
      <c r="A31" s="8">
        <f t="shared" si="9"/>
        <v>20</v>
      </c>
      <c r="B31" s="8">
        <v>346</v>
      </c>
      <c r="C31" s="3" t="s">
        <v>15</v>
      </c>
      <c r="D31" s="34" t="s">
        <v>89</v>
      </c>
      <c r="E31" s="8" t="s">
        <v>180</v>
      </c>
      <c r="F31" s="10">
        <f>VLOOKUP(B31,'Trial Balance Summary'!$A$5:$E$59,5,FALSE)</f>
        <v>29655.78</v>
      </c>
      <c r="G31" s="10">
        <f t="shared" si="7"/>
        <v>0</v>
      </c>
      <c r="H31" s="10">
        <f t="shared" si="7"/>
        <v>29655.78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 t="shared" si="7"/>
        <v>0</v>
      </c>
      <c r="M31" s="10">
        <f t="shared" si="7"/>
        <v>0</v>
      </c>
      <c r="N31" s="10">
        <f t="shared" si="7"/>
        <v>0</v>
      </c>
      <c r="O31" s="10">
        <f t="shared" si="7"/>
        <v>0</v>
      </c>
      <c r="V31" s="30">
        <f t="shared" si="8"/>
        <v>0</v>
      </c>
    </row>
    <row r="32" spans="1:22" x14ac:dyDescent="0.25">
      <c r="A32" s="8">
        <f t="shared" si="9"/>
        <v>21</v>
      </c>
      <c r="B32" s="8">
        <v>347</v>
      </c>
      <c r="C32" s="3" t="s">
        <v>35</v>
      </c>
      <c r="D32" s="34" t="s">
        <v>89</v>
      </c>
      <c r="E32" s="8" t="s">
        <v>180</v>
      </c>
      <c r="F32" s="10">
        <f>VLOOKUP(B32,'Trial Balance Summary'!$A$5:$E$59,5,FALSE)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V32" s="30">
        <f t="shared" si="8"/>
        <v>0</v>
      </c>
    </row>
    <row r="33" spans="1:22" x14ac:dyDescent="0.25">
      <c r="A33" s="8">
        <f t="shared" si="9"/>
        <v>22</v>
      </c>
      <c r="B33" s="8">
        <v>348</v>
      </c>
      <c r="C33" s="3" t="s">
        <v>36</v>
      </c>
      <c r="D33" s="34" t="s">
        <v>89</v>
      </c>
      <c r="E33" s="8" t="s">
        <v>180</v>
      </c>
      <c r="F33" s="10">
        <f>VLOOKUP(B33,'Trial Balance Summary'!$A$5:$E$59,5,FALSE)</f>
        <v>0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10">
        <f t="shared" si="7"/>
        <v>0</v>
      </c>
      <c r="L33" s="10">
        <f t="shared" si="7"/>
        <v>0</v>
      </c>
      <c r="M33" s="10">
        <f t="shared" si="7"/>
        <v>0</v>
      </c>
      <c r="N33" s="10">
        <f t="shared" si="7"/>
        <v>0</v>
      </c>
      <c r="O33" s="10">
        <f t="shared" si="7"/>
        <v>0</v>
      </c>
      <c r="V33" s="30">
        <f t="shared" si="8"/>
        <v>0</v>
      </c>
    </row>
    <row r="34" spans="1:22" x14ac:dyDescent="0.25">
      <c r="A34" s="8">
        <f t="shared" si="9"/>
        <v>23</v>
      </c>
      <c r="C34" s="14" t="s">
        <v>22</v>
      </c>
      <c r="D34" s="8"/>
      <c r="F34" s="12">
        <f>SUM(F25:F33)</f>
        <v>29655.78</v>
      </c>
      <c r="G34" s="12">
        <f t="shared" ref="G34:O34" si="10">SUM(G25:G33)</f>
        <v>0</v>
      </c>
      <c r="H34" s="12">
        <f t="shared" si="10"/>
        <v>29655.78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</row>
    <row r="35" spans="1:22" x14ac:dyDescent="0.25">
      <c r="D35" s="8"/>
    </row>
    <row r="36" spans="1:22" x14ac:dyDescent="0.25">
      <c r="C36" s="6" t="s">
        <v>23</v>
      </c>
      <c r="D36" s="8"/>
    </row>
    <row r="37" spans="1:22" x14ac:dyDescent="0.25">
      <c r="A37" s="8">
        <f>A34+1</f>
        <v>24</v>
      </c>
      <c r="B37" s="8">
        <v>350</v>
      </c>
      <c r="C37" s="3" t="s">
        <v>16</v>
      </c>
      <c r="D37" s="34" t="s">
        <v>89</v>
      </c>
      <c r="F37" s="10">
        <f>VLOOKUP(B37,'Trial Balance Summary'!$A$5:$E$59,5,FALSE)</f>
        <v>1596878.6786479333</v>
      </c>
      <c r="G37" s="10">
        <f t="shared" ref="G37:O45" si="11">IFERROR($F37*VLOOKUP($D37,CLASSIFIERS,G$200,FALSE),0)</f>
        <v>0</v>
      </c>
      <c r="H37" s="10">
        <f t="shared" si="11"/>
        <v>1596878.6786479333</v>
      </c>
      <c r="I37" s="10">
        <f t="shared" si="11"/>
        <v>0</v>
      </c>
      <c r="J37" s="10">
        <f t="shared" si="11"/>
        <v>0</v>
      </c>
      <c r="K37" s="10">
        <f t="shared" si="11"/>
        <v>0</v>
      </c>
      <c r="L37" s="10">
        <f t="shared" si="11"/>
        <v>0</v>
      </c>
      <c r="M37" s="10">
        <f t="shared" si="11"/>
        <v>0</v>
      </c>
      <c r="N37" s="10">
        <f t="shared" si="11"/>
        <v>0</v>
      </c>
      <c r="O37" s="10">
        <f t="shared" si="11"/>
        <v>0</v>
      </c>
      <c r="V37" s="30">
        <f t="shared" ref="V37:V45" si="12">IF(ROUND(SUM(G37:O37)-F37,1)=0,0,1)</f>
        <v>0</v>
      </c>
    </row>
    <row r="38" spans="1:22" x14ac:dyDescent="0.25">
      <c r="A38" s="8">
        <f t="shared" ref="A38:A46" si="13">A37+1</f>
        <v>25</v>
      </c>
      <c r="B38" s="8">
        <v>352</v>
      </c>
      <c r="C38" s="3" t="s">
        <v>17</v>
      </c>
      <c r="D38" s="34" t="s">
        <v>89</v>
      </c>
      <c r="F38" s="10">
        <f>VLOOKUP(B38,'Trial Balance Summary'!$A$5:$E$59,5,FALSE)</f>
        <v>739936.50735367928</v>
      </c>
      <c r="G38" s="10">
        <f t="shared" si="11"/>
        <v>0</v>
      </c>
      <c r="H38" s="10">
        <f t="shared" si="11"/>
        <v>739936.50735367928</v>
      </c>
      <c r="I38" s="10">
        <f t="shared" si="11"/>
        <v>0</v>
      </c>
      <c r="J38" s="10">
        <f t="shared" si="11"/>
        <v>0</v>
      </c>
      <c r="K38" s="10">
        <f t="shared" si="11"/>
        <v>0</v>
      </c>
      <c r="L38" s="10">
        <f t="shared" si="11"/>
        <v>0</v>
      </c>
      <c r="M38" s="10">
        <f t="shared" si="11"/>
        <v>0</v>
      </c>
      <c r="N38" s="10">
        <f t="shared" si="11"/>
        <v>0</v>
      </c>
      <c r="O38" s="10">
        <f t="shared" si="11"/>
        <v>0</v>
      </c>
      <c r="V38" s="30">
        <f t="shared" si="12"/>
        <v>0</v>
      </c>
    </row>
    <row r="39" spans="1:22" x14ac:dyDescent="0.25">
      <c r="A39" s="8">
        <f t="shared" si="13"/>
        <v>26</v>
      </c>
      <c r="B39" s="8">
        <v>353</v>
      </c>
      <c r="C39" s="3" t="s">
        <v>37</v>
      </c>
      <c r="D39" s="34" t="s">
        <v>89</v>
      </c>
      <c r="F39" s="10">
        <f>VLOOKUP(B39,'Trial Balance Summary'!$A$5:$E$59,5,FALSE)</f>
        <v>46116928.865998432</v>
      </c>
      <c r="G39" s="10">
        <f t="shared" si="11"/>
        <v>0</v>
      </c>
      <c r="H39" s="10">
        <f t="shared" si="11"/>
        <v>46116928.865998432</v>
      </c>
      <c r="I39" s="10">
        <f t="shared" si="11"/>
        <v>0</v>
      </c>
      <c r="J39" s="10">
        <f t="shared" si="11"/>
        <v>0</v>
      </c>
      <c r="K39" s="10">
        <f t="shared" si="11"/>
        <v>0</v>
      </c>
      <c r="L39" s="10">
        <f t="shared" si="11"/>
        <v>0</v>
      </c>
      <c r="M39" s="10">
        <f t="shared" si="11"/>
        <v>0</v>
      </c>
      <c r="N39" s="10">
        <f t="shared" si="11"/>
        <v>0</v>
      </c>
      <c r="O39" s="10">
        <f t="shared" si="11"/>
        <v>0</v>
      </c>
      <c r="V39" s="30">
        <f t="shared" si="12"/>
        <v>0</v>
      </c>
    </row>
    <row r="40" spans="1:22" x14ac:dyDescent="0.25">
      <c r="A40" s="8">
        <f t="shared" si="13"/>
        <v>27</v>
      </c>
      <c r="B40" s="8">
        <v>354</v>
      </c>
      <c r="C40" s="3" t="s">
        <v>38</v>
      </c>
      <c r="D40" s="34" t="s">
        <v>89</v>
      </c>
      <c r="F40" s="10">
        <f>VLOOKUP(B40,'Trial Balance Summary'!$A$5:$E$59,5,FALSE)</f>
        <v>4064606.833505413</v>
      </c>
      <c r="G40" s="10">
        <f t="shared" si="11"/>
        <v>0</v>
      </c>
      <c r="H40" s="10">
        <f t="shared" si="11"/>
        <v>4064606.833505413</v>
      </c>
      <c r="I40" s="10">
        <f t="shared" si="11"/>
        <v>0</v>
      </c>
      <c r="J40" s="10">
        <f t="shared" si="11"/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0">
        <f t="shared" si="11"/>
        <v>0</v>
      </c>
      <c r="V40" s="30">
        <f t="shared" si="12"/>
        <v>0</v>
      </c>
    </row>
    <row r="41" spans="1:22" x14ac:dyDescent="0.25">
      <c r="A41" s="8">
        <f t="shared" si="13"/>
        <v>28</v>
      </c>
      <c r="B41" s="8">
        <v>355</v>
      </c>
      <c r="C41" s="3" t="s">
        <v>39</v>
      </c>
      <c r="D41" s="34" t="s">
        <v>89</v>
      </c>
      <c r="F41" s="10">
        <f>VLOOKUP(B41,'Trial Balance Summary'!$A$5:$E$59,5,FALSE)</f>
        <v>83556084.859238133</v>
      </c>
      <c r="G41" s="10">
        <f t="shared" si="11"/>
        <v>0</v>
      </c>
      <c r="H41" s="10">
        <f t="shared" si="11"/>
        <v>83556084.859238133</v>
      </c>
      <c r="I41" s="10">
        <f t="shared" si="11"/>
        <v>0</v>
      </c>
      <c r="J41" s="10">
        <f t="shared" si="11"/>
        <v>0</v>
      </c>
      <c r="K41" s="10">
        <f t="shared" si="11"/>
        <v>0</v>
      </c>
      <c r="L41" s="10">
        <f t="shared" si="11"/>
        <v>0</v>
      </c>
      <c r="M41" s="10">
        <f t="shared" si="11"/>
        <v>0</v>
      </c>
      <c r="N41" s="10">
        <f t="shared" si="11"/>
        <v>0</v>
      </c>
      <c r="O41" s="10">
        <f t="shared" si="11"/>
        <v>0</v>
      </c>
      <c r="V41" s="30">
        <f t="shared" si="12"/>
        <v>0</v>
      </c>
    </row>
    <row r="42" spans="1:22" x14ac:dyDescent="0.25">
      <c r="A42" s="8">
        <f t="shared" si="13"/>
        <v>29</v>
      </c>
      <c r="B42" s="8">
        <v>356</v>
      </c>
      <c r="C42" s="3" t="s">
        <v>40</v>
      </c>
      <c r="D42" s="34" t="s">
        <v>89</v>
      </c>
      <c r="F42" s="10">
        <f>VLOOKUP(B42,'Trial Balance Summary'!$A$5:$E$59,5,FALSE)</f>
        <v>56096984.248026997</v>
      </c>
      <c r="G42" s="10">
        <f t="shared" si="11"/>
        <v>0</v>
      </c>
      <c r="H42" s="10">
        <f t="shared" si="11"/>
        <v>56096984.248026997</v>
      </c>
      <c r="I42" s="10">
        <f t="shared" si="11"/>
        <v>0</v>
      </c>
      <c r="J42" s="10">
        <f t="shared" si="11"/>
        <v>0</v>
      </c>
      <c r="K42" s="10">
        <f t="shared" si="11"/>
        <v>0</v>
      </c>
      <c r="L42" s="10">
        <f t="shared" si="11"/>
        <v>0</v>
      </c>
      <c r="M42" s="10">
        <f t="shared" si="11"/>
        <v>0</v>
      </c>
      <c r="N42" s="10">
        <f t="shared" si="11"/>
        <v>0</v>
      </c>
      <c r="O42" s="10">
        <f t="shared" si="11"/>
        <v>0</v>
      </c>
      <c r="V42" s="30">
        <f t="shared" si="12"/>
        <v>0</v>
      </c>
    </row>
    <row r="43" spans="1:22" x14ac:dyDescent="0.25">
      <c r="A43" s="8">
        <f t="shared" si="13"/>
        <v>30</v>
      </c>
      <c r="B43" s="8">
        <v>357</v>
      </c>
      <c r="C43" s="3" t="s">
        <v>41</v>
      </c>
      <c r="D43" s="34" t="s">
        <v>89</v>
      </c>
      <c r="F43" s="10">
        <f>VLOOKUP(B43,'Trial Balance Summary'!$A$5:$E$59,5,FALSE)</f>
        <v>0</v>
      </c>
      <c r="G43" s="10">
        <f t="shared" si="11"/>
        <v>0</v>
      </c>
      <c r="H43" s="10">
        <f t="shared" si="11"/>
        <v>0</v>
      </c>
      <c r="I43" s="10">
        <f t="shared" si="11"/>
        <v>0</v>
      </c>
      <c r="J43" s="10">
        <f t="shared" si="11"/>
        <v>0</v>
      </c>
      <c r="K43" s="10">
        <f t="shared" si="11"/>
        <v>0</v>
      </c>
      <c r="L43" s="10">
        <f t="shared" si="11"/>
        <v>0</v>
      </c>
      <c r="M43" s="10">
        <f t="shared" si="11"/>
        <v>0</v>
      </c>
      <c r="N43" s="10">
        <f t="shared" si="11"/>
        <v>0</v>
      </c>
      <c r="O43" s="10">
        <f t="shared" si="11"/>
        <v>0</v>
      </c>
      <c r="V43" s="30">
        <f t="shared" si="12"/>
        <v>0</v>
      </c>
    </row>
    <row r="44" spans="1:22" x14ac:dyDescent="0.25">
      <c r="A44" s="8">
        <f t="shared" si="13"/>
        <v>31</v>
      </c>
      <c r="B44" s="8">
        <v>358</v>
      </c>
      <c r="C44" s="3" t="s">
        <v>42</v>
      </c>
      <c r="D44" s="34" t="s">
        <v>89</v>
      </c>
      <c r="F44" s="10">
        <f>VLOOKUP(B44,'Trial Balance Summary'!$A$5:$E$59,5,FALSE)</f>
        <v>0</v>
      </c>
      <c r="G44" s="10">
        <f t="shared" si="11"/>
        <v>0</v>
      </c>
      <c r="H44" s="10">
        <f t="shared" si="11"/>
        <v>0</v>
      </c>
      <c r="I44" s="10">
        <f t="shared" si="11"/>
        <v>0</v>
      </c>
      <c r="J44" s="10">
        <f t="shared" si="11"/>
        <v>0</v>
      </c>
      <c r="K44" s="10">
        <f t="shared" si="11"/>
        <v>0</v>
      </c>
      <c r="L44" s="10">
        <f t="shared" si="11"/>
        <v>0</v>
      </c>
      <c r="M44" s="10">
        <f t="shared" si="11"/>
        <v>0</v>
      </c>
      <c r="N44" s="10">
        <f t="shared" si="11"/>
        <v>0</v>
      </c>
      <c r="O44" s="10">
        <f t="shared" si="11"/>
        <v>0</v>
      </c>
      <c r="V44" s="30">
        <f t="shared" si="12"/>
        <v>0</v>
      </c>
    </row>
    <row r="45" spans="1:22" x14ac:dyDescent="0.25">
      <c r="A45" s="8">
        <f t="shared" si="13"/>
        <v>32</v>
      </c>
      <c r="B45" s="8">
        <v>359</v>
      </c>
      <c r="C45" s="3" t="s">
        <v>43</v>
      </c>
      <c r="D45" s="34" t="s">
        <v>89</v>
      </c>
      <c r="F45" s="10">
        <f>VLOOKUP(B45,'Trial Balance Summary'!$A$5:$E$59,5,FALSE)</f>
        <v>18228.099271131217</v>
      </c>
      <c r="G45" s="10">
        <f t="shared" si="11"/>
        <v>0</v>
      </c>
      <c r="H45" s="10">
        <f t="shared" si="11"/>
        <v>18228.099271131217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0">
        <f t="shared" si="11"/>
        <v>0</v>
      </c>
      <c r="N45" s="10">
        <f t="shared" si="11"/>
        <v>0</v>
      </c>
      <c r="O45" s="10">
        <f t="shared" si="11"/>
        <v>0</v>
      </c>
      <c r="V45" s="30">
        <f t="shared" si="12"/>
        <v>0</v>
      </c>
    </row>
    <row r="46" spans="1:22" x14ac:dyDescent="0.25">
      <c r="A46" s="8">
        <f t="shared" si="13"/>
        <v>33</v>
      </c>
      <c r="C46" s="14" t="s">
        <v>24</v>
      </c>
      <c r="D46" s="8"/>
      <c r="F46" s="12">
        <f>SUM(F37:F45)</f>
        <v>192189648.0920417</v>
      </c>
      <c r="G46" s="12">
        <f t="shared" ref="G46:O46" si="14">SUM(G37:G45)</f>
        <v>0</v>
      </c>
      <c r="H46" s="12">
        <f t="shared" si="14"/>
        <v>192189648.0920417</v>
      </c>
      <c r="I46" s="12">
        <f t="shared" si="14"/>
        <v>0</v>
      </c>
      <c r="J46" s="12">
        <f t="shared" si="14"/>
        <v>0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12">
        <f t="shared" si="14"/>
        <v>0</v>
      </c>
      <c r="O46" s="12">
        <f t="shared" si="14"/>
        <v>0</v>
      </c>
    </row>
    <row r="47" spans="1:22" x14ac:dyDescent="0.25">
      <c r="D47" s="8"/>
    </row>
    <row r="48" spans="1:22" x14ac:dyDescent="0.25">
      <c r="C48" s="6" t="s">
        <v>25</v>
      </c>
      <c r="D48" s="8"/>
    </row>
    <row r="49" spans="1:22" x14ac:dyDescent="0.25">
      <c r="A49" s="8">
        <f>A46+1</f>
        <v>34</v>
      </c>
      <c r="B49" s="8">
        <v>360</v>
      </c>
      <c r="C49" s="3" t="s">
        <v>16</v>
      </c>
      <c r="D49" s="34" t="s">
        <v>110</v>
      </c>
      <c r="E49" s="8" t="s">
        <v>181</v>
      </c>
      <c r="F49" s="10">
        <f>VLOOKUP(B49,'Trial Balance Summary'!$A$5:$E$59,5,FALSE)</f>
        <v>853208.64</v>
      </c>
      <c r="G49" s="10">
        <f t="shared" ref="G49:O63" si="15">IFERROR($F49*VLOOKUP($D49,CLASSIFIERS,G$200,FALSE),0)</f>
        <v>0</v>
      </c>
      <c r="H49" s="10">
        <f t="shared" si="15"/>
        <v>853208.64</v>
      </c>
      <c r="I49" s="10">
        <f t="shared" si="15"/>
        <v>0</v>
      </c>
      <c r="J49" s="10">
        <f t="shared" si="15"/>
        <v>0</v>
      </c>
      <c r="K49" s="10">
        <f t="shared" si="15"/>
        <v>0</v>
      </c>
      <c r="L49" s="10">
        <f t="shared" si="15"/>
        <v>0</v>
      </c>
      <c r="M49" s="10">
        <f t="shared" si="15"/>
        <v>0</v>
      </c>
      <c r="N49" s="10">
        <f t="shared" si="15"/>
        <v>0</v>
      </c>
      <c r="O49" s="10">
        <f t="shared" si="15"/>
        <v>0</v>
      </c>
      <c r="V49" s="30">
        <f t="shared" ref="V49:V63" si="16">IF(ROUND(SUM(G49:O49)-F49,1)=0,0,1)</f>
        <v>0</v>
      </c>
    </row>
    <row r="50" spans="1:22" x14ac:dyDescent="0.25">
      <c r="A50" s="8">
        <f t="shared" ref="A50:A64" si="17">A49+1</f>
        <v>35</v>
      </c>
      <c r="B50" s="8">
        <v>361</v>
      </c>
      <c r="C50" s="3" t="s">
        <v>17</v>
      </c>
      <c r="D50" s="34" t="s">
        <v>111</v>
      </c>
      <c r="E50" s="8" t="s">
        <v>181</v>
      </c>
      <c r="F50" s="10">
        <f>VLOOKUP(B50,'Trial Balance Summary'!$A$5:$E$59,5,FALSE)</f>
        <v>1052383.6299999999</v>
      </c>
      <c r="G50" s="10">
        <f t="shared" si="15"/>
        <v>0</v>
      </c>
      <c r="H50" s="10">
        <f t="shared" si="15"/>
        <v>1052383.6299999999</v>
      </c>
      <c r="I50" s="10">
        <f t="shared" si="15"/>
        <v>0</v>
      </c>
      <c r="J50" s="10">
        <f t="shared" si="15"/>
        <v>0</v>
      </c>
      <c r="K50" s="10">
        <f t="shared" si="15"/>
        <v>0</v>
      </c>
      <c r="L50" s="10">
        <f t="shared" si="15"/>
        <v>0</v>
      </c>
      <c r="M50" s="10">
        <f t="shared" si="15"/>
        <v>0</v>
      </c>
      <c r="N50" s="10">
        <f t="shared" si="15"/>
        <v>0</v>
      </c>
      <c r="O50" s="10">
        <f t="shared" si="15"/>
        <v>0</v>
      </c>
      <c r="V50" s="30">
        <f t="shared" si="16"/>
        <v>0</v>
      </c>
    </row>
    <row r="51" spans="1:22" x14ac:dyDescent="0.25">
      <c r="A51" s="8">
        <f t="shared" si="17"/>
        <v>36</v>
      </c>
      <c r="B51" s="8">
        <v>362</v>
      </c>
      <c r="C51" s="3" t="s">
        <v>37</v>
      </c>
      <c r="D51" s="34" t="s">
        <v>112</v>
      </c>
      <c r="E51" s="8" t="s">
        <v>181</v>
      </c>
      <c r="F51" s="10">
        <f>VLOOKUP(B51,'Trial Balance Summary'!$A$5:$E$59,5,FALSE)</f>
        <v>176101529.24000001</v>
      </c>
      <c r="G51" s="10">
        <f t="shared" si="15"/>
        <v>0</v>
      </c>
      <c r="H51" s="10">
        <f t="shared" si="15"/>
        <v>176101529.24000001</v>
      </c>
      <c r="I51" s="10">
        <f t="shared" si="15"/>
        <v>0</v>
      </c>
      <c r="J51" s="10">
        <f t="shared" si="15"/>
        <v>0</v>
      </c>
      <c r="K51" s="10">
        <f t="shared" si="15"/>
        <v>0</v>
      </c>
      <c r="L51" s="10">
        <f t="shared" si="15"/>
        <v>0</v>
      </c>
      <c r="M51" s="10">
        <f t="shared" si="15"/>
        <v>0</v>
      </c>
      <c r="N51" s="10">
        <f t="shared" si="15"/>
        <v>0</v>
      </c>
      <c r="O51" s="10">
        <f t="shared" si="15"/>
        <v>0</v>
      </c>
      <c r="V51" s="30">
        <f t="shared" si="16"/>
        <v>0</v>
      </c>
    </row>
    <row r="52" spans="1:22" x14ac:dyDescent="0.25">
      <c r="A52" s="8">
        <f t="shared" si="17"/>
        <v>37</v>
      </c>
      <c r="B52" s="8">
        <v>363</v>
      </c>
      <c r="C52" s="3" t="s">
        <v>44</v>
      </c>
      <c r="D52" s="34" t="s">
        <v>89</v>
      </c>
      <c r="E52" s="8" t="s">
        <v>181</v>
      </c>
      <c r="F52" s="10">
        <f>VLOOKUP(B52,'Trial Balance Summary'!$A$5:$E$59,5,FALSE)</f>
        <v>0</v>
      </c>
      <c r="G52" s="10">
        <f t="shared" si="15"/>
        <v>0</v>
      </c>
      <c r="H52" s="10">
        <f t="shared" si="15"/>
        <v>0</v>
      </c>
      <c r="I52" s="10">
        <f t="shared" si="15"/>
        <v>0</v>
      </c>
      <c r="J52" s="10">
        <f t="shared" si="15"/>
        <v>0</v>
      </c>
      <c r="K52" s="10">
        <f t="shared" si="15"/>
        <v>0</v>
      </c>
      <c r="L52" s="10">
        <f t="shared" si="15"/>
        <v>0</v>
      </c>
      <c r="M52" s="10">
        <f t="shared" si="15"/>
        <v>0</v>
      </c>
      <c r="N52" s="10">
        <f t="shared" si="15"/>
        <v>0</v>
      </c>
      <c r="O52" s="10">
        <f t="shared" si="15"/>
        <v>0</v>
      </c>
      <c r="V52" s="30">
        <f t="shared" si="16"/>
        <v>0</v>
      </c>
    </row>
    <row r="53" spans="1:22" x14ac:dyDescent="0.25">
      <c r="A53" s="8">
        <f t="shared" si="17"/>
        <v>38</v>
      </c>
      <c r="B53" s="8">
        <v>364</v>
      </c>
      <c r="C53" s="3" t="s">
        <v>45</v>
      </c>
      <c r="D53" s="34" t="s">
        <v>113</v>
      </c>
      <c r="E53" s="8" t="s">
        <v>181</v>
      </c>
      <c r="F53" s="10">
        <f>VLOOKUP(B53,'Trial Balance Summary'!$A$5:$E$59,5,FALSE)</f>
        <v>92252170.510000005</v>
      </c>
      <c r="G53" s="10">
        <f t="shared" si="15"/>
        <v>15682868.986700002</v>
      </c>
      <c r="H53" s="10">
        <f t="shared" si="15"/>
        <v>76569301.523300007</v>
      </c>
      <c r="I53" s="10">
        <f t="shared" si="15"/>
        <v>0</v>
      </c>
      <c r="J53" s="10">
        <f t="shared" si="15"/>
        <v>0</v>
      </c>
      <c r="K53" s="10">
        <f t="shared" si="15"/>
        <v>0</v>
      </c>
      <c r="L53" s="10">
        <f t="shared" si="15"/>
        <v>0</v>
      </c>
      <c r="M53" s="10">
        <f t="shared" si="15"/>
        <v>0</v>
      </c>
      <c r="N53" s="10">
        <f t="shared" si="15"/>
        <v>0</v>
      </c>
      <c r="O53" s="10">
        <f t="shared" si="15"/>
        <v>0</v>
      </c>
      <c r="V53" s="30">
        <f t="shared" si="16"/>
        <v>0</v>
      </c>
    </row>
    <row r="54" spans="1:22" x14ac:dyDescent="0.25">
      <c r="A54" s="8">
        <f t="shared" si="17"/>
        <v>39</v>
      </c>
      <c r="B54" s="8">
        <v>365</v>
      </c>
      <c r="C54" s="3" t="s">
        <v>46</v>
      </c>
      <c r="D54" s="34" t="s">
        <v>114</v>
      </c>
      <c r="E54" s="8" t="s">
        <v>181</v>
      </c>
      <c r="F54" s="10">
        <f>VLOOKUP(B54,'Trial Balance Summary'!$A$5:$E$59,5,FALSE)</f>
        <v>92966520.579999998</v>
      </c>
      <c r="G54" s="10">
        <f t="shared" si="15"/>
        <v>15804308.498600001</v>
      </c>
      <c r="H54" s="10">
        <f t="shared" si="15"/>
        <v>77162212.081399992</v>
      </c>
      <c r="I54" s="10">
        <f t="shared" si="15"/>
        <v>0</v>
      </c>
      <c r="J54" s="10">
        <f t="shared" si="15"/>
        <v>0</v>
      </c>
      <c r="K54" s="10">
        <f t="shared" si="15"/>
        <v>0</v>
      </c>
      <c r="L54" s="10">
        <f t="shared" si="15"/>
        <v>0</v>
      </c>
      <c r="M54" s="10">
        <f t="shared" si="15"/>
        <v>0</v>
      </c>
      <c r="N54" s="10">
        <f t="shared" si="15"/>
        <v>0</v>
      </c>
      <c r="O54" s="10">
        <f t="shared" si="15"/>
        <v>0</v>
      </c>
      <c r="V54" s="30">
        <f t="shared" si="16"/>
        <v>0</v>
      </c>
    </row>
    <row r="55" spans="1:22" x14ac:dyDescent="0.25">
      <c r="A55" s="8">
        <f t="shared" si="17"/>
        <v>40</v>
      </c>
      <c r="B55" s="8">
        <v>366</v>
      </c>
      <c r="C55" s="3" t="s">
        <v>41</v>
      </c>
      <c r="D55" s="34" t="s">
        <v>115</v>
      </c>
      <c r="E55" s="8" t="s">
        <v>181</v>
      </c>
      <c r="F55" s="10">
        <f>VLOOKUP(B55,'Trial Balance Summary'!$A$5:$E$59,5,FALSE)</f>
        <v>22305266.890000001</v>
      </c>
      <c r="G55" s="10">
        <f t="shared" si="15"/>
        <v>10706528.1072</v>
      </c>
      <c r="H55" s="10">
        <f t="shared" si="15"/>
        <v>11598738.7828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10">
        <f t="shared" si="15"/>
        <v>0</v>
      </c>
      <c r="N55" s="10">
        <f t="shared" si="15"/>
        <v>0</v>
      </c>
      <c r="O55" s="10">
        <f t="shared" si="15"/>
        <v>0</v>
      </c>
      <c r="V55" s="30">
        <f t="shared" si="16"/>
        <v>0</v>
      </c>
    </row>
    <row r="56" spans="1:22" x14ac:dyDescent="0.25">
      <c r="A56" s="8">
        <f t="shared" si="17"/>
        <v>41</v>
      </c>
      <c r="B56" s="8">
        <v>367</v>
      </c>
      <c r="C56" s="3" t="s">
        <v>47</v>
      </c>
      <c r="D56" s="34" t="s">
        <v>116</v>
      </c>
      <c r="E56" s="8" t="s">
        <v>181</v>
      </c>
      <c r="F56" s="10">
        <f>VLOOKUP(B56,'Trial Balance Summary'!$A$5:$E$59,5,FALSE)</f>
        <v>96477984.120000005</v>
      </c>
      <c r="G56" s="10">
        <f t="shared" si="15"/>
        <v>46309432.377599999</v>
      </c>
      <c r="H56" s="10">
        <f t="shared" si="15"/>
        <v>50168551.742400005</v>
      </c>
      <c r="I56" s="10">
        <f t="shared" si="15"/>
        <v>0</v>
      </c>
      <c r="J56" s="10">
        <f t="shared" si="15"/>
        <v>0</v>
      </c>
      <c r="K56" s="10">
        <f t="shared" si="15"/>
        <v>0</v>
      </c>
      <c r="L56" s="10">
        <f t="shared" si="15"/>
        <v>0</v>
      </c>
      <c r="M56" s="10">
        <f t="shared" si="15"/>
        <v>0</v>
      </c>
      <c r="N56" s="10">
        <f t="shared" si="15"/>
        <v>0</v>
      </c>
      <c r="O56" s="10">
        <f t="shared" si="15"/>
        <v>0</v>
      </c>
      <c r="V56" s="30">
        <f t="shared" si="16"/>
        <v>0</v>
      </c>
    </row>
    <row r="57" spans="1:22" x14ac:dyDescent="0.25">
      <c r="A57" s="8">
        <f t="shared" si="17"/>
        <v>42</v>
      </c>
      <c r="B57" s="8">
        <v>368</v>
      </c>
      <c r="C57" s="3" t="s">
        <v>48</v>
      </c>
      <c r="D57" s="34" t="s">
        <v>117</v>
      </c>
      <c r="E57" s="8" t="s">
        <v>181</v>
      </c>
      <c r="F57" s="10">
        <f>VLOOKUP(B57,'Trial Balance Summary'!$A$5:$E$59,5,FALSE)</f>
        <v>75150171.00999999</v>
      </c>
      <c r="G57" s="10">
        <f t="shared" si="15"/>
        <v>0</v>
      </c>
      <c r="H57" s="10">
        <f t="shared" si="15"/>
        <v>75150171.00999999</v>
      </c>
      <c r="I57" s="10">
        <f t="shared" si="15"/>
        <v>0</v>
      </c>
      <c r="J57" s="10">
        <f t="shared" si="15"/>
        <v>0</v>
      </c>
      <c r="K57" s="10">
        <f t="shared" si="15"/>
        <v>0</v>
      </c>
      <c r="L57" s="10">
        <f t="shared" si="15"/>
        <v>0</v>
      </c>
      <c r="M57" s="10">
        <f t="shared" si="15"/>
        <v>0</v>
      </c>
      <c r="N57" s="10">
        <f t="shared" si="15"/>
        <v>0</v>
      </c>
      <c r="O57" s="10">
        <f t="shared" si="15"/>
        <v>0</v>
      </c>
      <c r="V57" s="30">
        <f t="shared" si="16"/>
        <v>0</v>
      </c>
    </row>
    <row r="58" spans="1:22" x14ac:dyDescent="0.25">
      <c r="A58" s="8">
        <f t="shared" si="17"/>
        <v>43</v>
      </c>
      <c r="B58" s="8">
        <v>369</v>
      </c>
      <c r="C58" s="3" t="s">
        <v>49</v>
      </c>
      <c r="D58" s="34" t="s">
        <v>118</v>
      </c>
      <c r="E58" s="8" t="s">
        <v>181</v>
      </c>
      <c r="F58" s="10">
        <f>VLOOKUP(B58,'Trial Balance Summary'!$A$5:$E$59,5,FALSE)</f>
        <v>21339100.899999999</v>
      </c>
      <c r="G58" s="10">
        <f t="shared" si="15"/>
        <v>21339100.899999999</v>
      </c>
      <c r="H58" s="10">
        <f t="shared" si="15"/>
        <v>0</v>
      </c>
      <c r="I58" s="10">
        <f t="shared" si="15"/>
        <v>0</v>
      </c>
      <c r="J58" s="10">
        <f t="shared" si="15"/>
        <v>0</v>
      </c>
      <c r="K58" s="10">
        <f t="shared" si="15"/>
        <v>0</v>
      </c>
      <c r="L58" s="10">
        <f t="shared" si="15"/>
        <v>0</v>
      </c>
      <c r="M58" s="10">
        <f t="shared" si="15"/>
        <v>0</v>
      </c>
      <c r="N58" s="10">
        <f t="shared" si="15"/>
        <v>0</v>
      </c>
      <c r="O58" s="10">
        <f t="shared" si="15"/>
        <v>0</v>
      </c>
      <c r="V58" s="30">
        <f t="shared" si="16"/>
        <v>0</v>
      </c>
    </row>
    <row r="59" spans="1:22" x14ac:dyDescent="0.25">
      <c r="A59" s="8">
        <f t="shared" si="17"/>
        <v>44</v>
      </c>
      <c r="B59" s="8">
        <v>370</v>
      </c>
      <c r="C59" s="3" t="s">
        <v>50</v>
      </c>
      <c r="D59" s="34" t="s">
        <v>119</v>
      </c>
      <c r="E59" s="8" t="s">
        <v>181</v>
      </c>
      <c r="F59" s="10">
        <f>VLOOKUP(B59,'Trial Balance Summary'!$A$5:$E$59,5,FALSE)</f>
        <v>23489723.060000002</v>
      </c>
      <c r="G59" s="10">
        <f t="shared" si="15"/>
        <v>23489723.060000002</v>
      </c>
      <c r="H59" s="10">
        <f t="shared" si="15"/>
        <v>0</v>
      </c>
      <c r="I59" s="10">
        <f t="shared" si="15"/>
        <v>0</v>
      </c>
      <c r="J59" s="10">
        <f t="shared" si="15"/>
        <v>0</v>
      </c>
      <c r="K59" s="10">
        <f t="shared" si="15"/>
        <v>0</v>
      </c>
      <c r="L59" s="10">
        <f t="shared" si="15"/>
        <v>0</v>
      </c>
      <c r="M59" s="10">
        <f t="shared" si="15"/>
        <v>0</v>
      </c>
      <c r="N59" s="10">
        <f t="shared" si="15"/>
        <v>0</v>
      </c>
      <c r="O59" s="10">
        <f t="shared" si="15"/>
        <v>0</v>
      </c>
      <c r="V59" s="30">
        <f t="shared" si="16"/>
        <v>0</v>
      </c>
    </row>
    <row r="60" spans="1:22" x14ac:dyDescent="0.25">
      <c r="A60" s="8">
        <f t="shared" si="17"/>
        <v>45</v>
      </c>
      <c r="B60" s="8">
        <v>371</v>
      </c>
      <c r="C60" s="3" t="s">
        <v>51</v>
      </c>
      <c r="D60" s="34" t="s">
        <v>120</v>
      </c>
      <c r="E60" s="8" t="s">
        <v>181</v>
      </c>
      <c r="F60" s="10">
        <f>VLOOKUP(B60,'Trial Balance Summary'!$A$5:$E$59,5,FALSE)</f>
        <v>0</v>
      </c>
      <c r="G60" s="10">
        <f t="shared" si="15"/>
        <v>0</v>
      </c>
      <c r="H60" s="10">
        <f t="shared" si="15"/>
        <v>0</v>
      </c>
      <c r="I60" s="10">
        <f t="shared" si="15"/>
        <v>0</v>
      </c>
      <c r="J60" s="10">
        <f t="shared" si="15"/>
        <v>0</v>
      </c>
      <c r="K60" s="10">
        <f t="shared" si="15"/>
        <v>0</v>
      </c>
      <c r="L60" s="10">
        <f t="shared" si="15"/>
        <v>0</v>
      </c>
      <c r="M60" s="10">
        <f t="shared" si="15"/>
        <v>0</v>
      </c>
      <c r="N60" s="10">
        <f t="shared" si="15"/>
        <v>0</v>
      </c>
      <c r="O60" s="10">
        <f t="shared" si="15"/>
        <v>0</v>
      </c>
      <c r="V60" s="30">
        <f t="shared" si="16"/>
        <v>0</v>
      </c>
    </row>
    <row r="61" spans="1:22" x14ac:dyDescent="0.25">
      <c r="A61" s="8">
        <f t="shared" si="17"/>
        <v>46</v>
      </c>
      <c r="B61" s="8">
        <v>372</v>
      </c>
      <c r="C61" s="3" t="s">
        <v>52</v>
      </c>
      <c r="D61" s="34" t="s">
        <v>89</v>
      </c>
      <c r="E61" s="8" t="s">
        <v>181</v>
      </c>
      <c r="F61" s="10">
        <f>VLOOKUP(B61,'Trial Balance Summary'!$A$5:$E$59,5,FALSE)</f>
        <v>0</v>
      </c>
      <c r="G61" s="10">
        <f t="shared" si="15"/>
        <v>0</v>
      </c>
      <c r="H61" s="10">
        <f t="shared" si="15"/>
        <v>0</v>
      </c>
      <c r="I61" s="10">
        <f t="shared" si="15"/>
        <v>0</v>
      </c>
      <c r="J61" s="10">
        <f t="shared" si="15"/>
        <v>0</v>
      </c>
      <c r="K61" s="10">
        <f t="shared" si="15"/>
        <v>0</v>
      </c>
      <c r="L61" s="10">
        <f t="shared" si="15"/>
        <v>0</v>
      </c>
      <c r="M61" s="10">
        <f t="shared" si="15"/>
        <v>0</v>
      </c>
      <c r="N61" s="10">
        <f t="shared" si="15"/>
        <v>0</v>
      </c>
      <c r="O61" s="10">
        <f t="shared" si="15"/>
        <v>0</v>
      </c>
      <c r="V61" s="30">
        <f t="shared" si="16"/>
        <v>0</v>
      </c>
    </row>
    <row r="62" spans="1:22" x14ac:dyDescent="0.25">
      <c r="A62" s="8">
        <f t="shared" si="17"/>
        <v>47</v>
      </c>
      <c r="B62" s="8">
        <v>373</v>
      </c>
      <c r="C62" s="3" t="s">
        <v>53</v>
      </c>
      <c r="D62" s="34" t="s">
        <v>121</v>
      </c>
      <c r="E62" s="8" t="s">
        <v>181</v>
      </c>
      <c r="F62" s="10">
        <f>VLOOKUP(B62,'Trial Balance Summary'!$A$5:$E$59,5,FALSE)</f>
        <v>7108100.4400000004</v>
      </c>
      <c r="G62" s="10">
        <f t="shared" si="15"/>
        <v>0</v>
      </c>
      <c r="H62" s="10">
        <f t="shared" si="15"/>
        <v>0</v>
      </c>
      <c r="I62" s="10">
        <f t="shared" si="15"/>
        <v>0</v>
      </c>
      <c r="J62" s="10">
        <f t="shared" si="15"/>
        <v>0</v>
      </c>
      <c r="K62" s="10">
        <f t="shared" si="15"/>
        <v>7108100.4400000004</v>
      </c>
      <c r="L62" s="10">
        <f t="shared" si="15"/>
        <v>0</v>
      </c>
      <c r="M62" s="10">
        <f t="shared" si="15"/>
        <v>0</v>
      </c>
      <c r="N62" s="10">
        <f t="shared" si="15"/>
        <v>0</v>
      </c>
      <c r="O62" s="10">
        <f t="shared" si="15"/>
        <v>0</v>
      </c>
      <c r="V62" s="30">
        <f t="shared" si="16"/>
        <v>0</v>
      </c>
    </row>
    <row r="63" spans="1:22" x14ac:dyDescent="0.25">
      <c r="A63" s="8">
        <f t="shared" si="17"/>
        <v>48</v>
      </c>
      <c r="B63" s="8">
        <v>374</v>
      </c>
      <c r="C63" s="3" t="s">
        <v>54</v>
      </c>
      <c r="D63" s="34" t="s">
        <v>89</v>
      </c>
      <c r="E63" s="8" t="s">
        <v>181</v>
      </c>
      <c r="F63" s="10">
        <f>VLOOKUP(B63,'Trial Balance Summary'!$A$5:$E$59,5,FALSE)</f>
        <v>0</v>
      </c>
      <c r="G63" s="10">
        <f t="shared" si="15"/>
        <v>0</v>
      </c>
      <c r="H63" s="10">
        <f t="shared" si="15"/>
        <v>0</v>
      </c>
      <c r="I63" s="10">
        <f t="shared" si="15"/>
        <v>0</v>
      </c>
      <c r="J63" s="10">
        <f t="shared" si="15"/>
        <v>0</v>
      </c>
      <c r="K63" s="10">
        <f t="shared" si="15"/>
        <v>0</v>
      </c>
      <c r="L63" s="10">
        <f t="shared" si="15"/>
        <v>0</v>
      </c>
      <c r="M63" s="10">
        <f t="shared" si="15"/>
        <v>0</v>
      </c>
      <c r="N63" s="10">
        <f t="shared" si="15"/>
        <v>0</v>
      </c>
      <c r="O63" s="10">
        <f t="shared" si="15"/>
        <v>0</v>
      </c>
      <c r="V63" s="30">
        <f t="shared" si="16"/>
        <v>0</v>
      </c>
    </row>
    <row r="64" spans="1:22" x14ac:dyDescent="0.25">
      <c r="A64" s="8">
        <f t="shared" si="17"/>
        <v>49</v>
      </c>
      <c r="C64" s="14" t="s">
        <v>26</v>
      </c>
      <c r="D64" s="8"/>
      <c r="F64" s="12">
        <f>SUM(F49:F63)</f>
        <v>609096159.01999998</v>
      </c>
      <c r="G64" s="12">
        <f t="shared" ref="G64:O64" si="18">SUM(G49:G63)</f>
        <v>133331961.93009999</v>
      </c>
      <c r="H64" s="12">
        <f t="shared" si="18"/>
        <v>468656096.64990002</v>
      </c>
      <c r="I64" s="12">
        <f t="shared" si="18"/>
        <v>0</v>
      </c>
      <c r="J64" s="12">
        <f t="shared" si="18"/>
        <v>0</v>
      </c>
      <c r="K64" s="12">
        <f t="shared" si="18"/>
        <v>7108100.4400000004</v>
      </c>
      <c r="L64" s="12">
        <f t="shared" si="18"/>
        <v>0</v>
      </c>
      <c r="M64" s="12">
        <f t="shared" si="18"/>
        <v>0</v>
      </c>
      <c r="N64" s="12">
        <f t="shared" si="18"/>
        <v>0</v>
      </c>
      <c r="O64" s="12">
        <f t="shared" si="18"/>
        <v>0</v>
      </c>
    </row>
    <row r="65" spans="1:22" x14ac:dyDescent="0.25">
      <c r="D65" s="8"/>
    </row>
    <row r="66" spans="1:22" x14ac:dyDescent="0.25">
      <c r="C66" s="6" t="s">
        <v>27</v>
      </c>
      <c r="D66" s="8"/>
    </row>
    <row r="67" spans="1:22" x14ac:dyDescent="0.25">
      <c r="A67" s="8">
        <f>A64+1</f>
        <v>50</v>
      </c>
      <c r="B67" s="8">
        <v>389</v>
      </c>
      <c r="C67" s="3" t="s">
        <v>16</v>
      </c>
      <c r="D67" s="34" t="s">
        <v>200</v>
      </c>
      <c r="F67" s="10">
        <f>VLOOKUP(B67,'Trial Balance Summary'!$A$5:$E$59,5,FALSE)</f>
        <v>1061501.1336604548</v>
      </c>
      <c r="G67" s="10">
        <f t="shared" ref="G67:O77" si="19">IFERROR($F67*VLOOKUP($D67,CLASSIFIERS,G$200,FALSE),0)</f>
        <v>176624.6070320021</v>
      </c>
      <c r="H67" s="10">
        <f t="shared" si="19"/>
        <v>875460.43892686162</v>
      </c>
      <c r="I67" s="10">
        <f t="shared" si="19"/>
        <v>0</v>
      </c>
      <c r="J67" s="10">
        <f t="shared" si="19"/>
        <v>0</v>
      </c>
      <c r="K67" s="10">
        <f t="shared" si="19"/>
        <v>9416.0877015909045</v>
      </c>
      <c r="L67" s="10">
        <f t="shared" si="19"/>
        <v>0</v>
      </c>
      <c r="M67" s="10">
        <f t="shared" si="19"/>
        <v>0</v>
      </c>
      <c r="N67" s="10">
        <f t="shared" si="19"/>
        <v>0</v>
      </c>
      <c r="O67" s="10">
        <f t="shared" si="19"/>
        <v>0</v>
      </c>
      <c r="V67" s="30">
        <f t="shared" ref="V67:V68" si="20">IF(ROUND(SUM(G67:O67)-F67,1)=0,0,1)</f>
        <v>0</v>
      </c>
    </row>
    <row r="68" spans="1:22" x14ac:dyDescent="0.25">
      <c r="A68" s="8">
        <f t="shared" ref="A68:A78" si="21">A67+1</f>
        <v>51</v>
      </c>
      <c r="B68" s="8">
        <v>390</v>
      </c>
      <c r="C68" s="3" t="s">
        <v>17</v>
      </c>
      <c r="D68" s="34" t="s">
        <v>200</v>
      </c>
      <c r="F68" s="10">
        <f>VLOOKUP(B68,'Trial Balance Summary'!$A$5:$E$59,5,FALSE)</f>
        <v>26591448.54286005</v>
      </c>
      <c r="G68" s="10">
        <f t="shared" si="19"/>
        <v>4424587.0309138158</v>
      </c>
      <c r="H68" s="10">
        <f t="shared" si="19"/>
        <v>21930981.018132266</v>
      </c>
      <c r="I68" s="10">
        <f t="shared" si="19"/>
        <v>0</v>
      </c>
      <c r="J68" s="10">
        <f t="shared" si="19"/>
        <v>0</v>
      </c>
      <c r="K68" s="10">
        <f t="shared" si="19"/>
        <v>235880.49381396515</v>
      </c>
      <c r="L68" s="10">
        <f t="shared" si="19"/>
        <v>0</v>
      </c>
      <c r="M68" s="10">
        <f t="shared" si="19"/>
        <v>0</v>
      </c>
      <c r="N68" s="10">
        <f t="shared" si="19"/>
        <v>0</v>
      </c>
      <c r="O68" s="10">
        <f t="shared" si="19"/>
        <v>0</v>
      </c>
      <c r="V68" s="30">
        <f t="shared" si="20"/>
        <v>0</v>
      </c>
    </row>
    <row r="69" spans="1:22" x14ac:dyDescent="0.25">
      <c r="A69" s="8">
        <f t="shared" si="21"/>
        <v>52</v>
      </c>
      <c r="B69" s="8">
        <v>391</v>
      </c>
      <c r="C69" s="3" t="s">
        <v>55</v>
      </c>
      <c r="D69" s="34" t="s">
        <v>200</v>
      </c>
      <c r="F69" s="10">
        <f>VLOOKUP(B69,'Trial Balance Summary'!$A$5:$E$59,5,FALSE)</f>
        <v>24292049.345758863</v>
      </c>
      <c r="G69" s="10">
        <f t="shared" si="19"/>
        <v>4041986.8935053819</v>
      </c>
      <c r="H69" s="10">
        <f t="shared" si="19"/>
        <v>20034578.869770367</v>
      </c>
      <c r="I69" s="10">
        <f t="shared" si="19"/>
        <v>0</v>
      </c>
      <c r="J69" s="10">
        <f t="shared" si="19"/>
        <v>0</v>
      </c>
      <c r="K69" s="10">
        <f t="shared" si="19"/>
        <v>215483.58248311191</v>
      </c>
      <c r="L69" s="10">
        <f t="shared" si="19"/>
        <v>0</v>
      </c>
      <c r="M69" s="10">
        <f t="shared" si="19"/>
        <v>0</v>
      </c>
      <c r="N69" s="10">
        <f t="shared" si="19"/>
        <v>0</v>
      </c>
      <c r="O69" s="10">
        <f t="shared" si="19"/>
        <v>0</v>
      </c>
      <c r="V69" s="30">
        <f>IF(ROUND(SUM(G69:O69)-F69,1)=0,0,1)</f>
        <v>0</v>
      </c>
    </row>
    <row r="70" spans="1:22" x14ac:dyDescent="0.25">
      <c r="A70" s="8">
        <f t="shared" si="21"/>
        <v>53</v>
      </c>
      <c r="B70" s="8">
        <v>392</v>
      </c>
      <c r="C70" s="3" t="s">
        <v>56</v>
      </c>
      <c r="D70" s="34" t="s">
        <v>200</v>
      </c>
      <c r="F70" s="10">
        <f>VLOOKUP(B70,'Trial Balance Summary'!$A$5:$E$59,5,FALSE)</f>
        <v>20096301.727704231</v>
      </c>
      <c r="G70" s="10">
        <f t="shared" si="19"/>
        <v>3343850.7815929409</v>
      </c>
      <c r="H70" s="10">
        <f t="shared" si="19"/>
        <v>16574185.908472406</v>
      </c>
      <c r="I70" s="10">
        <f t="shared" si="19"/>
        <v>0</v>
      </c>
      <c r="J70" s="10">
        <f t="shared" si="19"/>
        <v>0</v>
      </c>
      <c r="K70" s="10">
        <f t="shared" si="19"/>
        <v>178265.03763888104</v>
      </c>
      <c r="L70" s="10">
        <f t="shared" si="19"/>
        <v>0</v>
      </c>
      <c r="M70" s="10">
        <f t="shared" si="19"/>
        <v>0</v>
      </c>
      <c r="N70" s="10">
        <f t="shared" si="19"/>
        <v>0</v>
      </c>
      <c r="O70" s="10">
        <f t="shared" si="19"/>
        <v>0</v>
      </c>
      <c r="V70" s="30">
        <f t="shared" ref="V70:V77" si="22">IF(ROUND(SUM(G70:O70)-F70,1)=0,0,1)</f>
        <v>0</v>
      </c>
    </row>
    <row r="71" spans="1:22" x14ac:dyDescent="0.25">
      <c r="A71" s="8">
        <f t="shared" si="21"/>
        <v>54</v>
      </c>
      <c r="B71" s="8">
        <v>393</v>
      </c>
      <c r="C71" s="3" t="s">
        <v>57</v>
      </c>
      <c r="D71" s="34" t="s">
        <v>200</v>
      </c>
      <c r="F71" s="10">
        <f>VLOOKUP(B71,'Trial Balance Summary'!$A$5:$E$59,5,FALSE)</f>
        <v>209613.76358502542</v>
      </c>
      <c r="G71" s="10">
        <f t="shared" si="19"/>
        <v>34877.917175684088</v>
      </c>
      <c r="H71" s="10">
        <f t="shared" si="19"/>
        <v>172876.45924639882</v>
      </c>
      <c r="I71" s="10">
        <f t="shared" si="19"/>
        <v>0</v>
      </c>
      <c r="J71" s="10">
        <f t="shared" si="19"/>
        <v>0</v>
      </c>
      <c r="K71" s="10">
        <f t="shared" si="19"/>
        <v>1859.3871629424818</v>
      </c>
      <c r="L71" s="10">
        <f t="shared" si="19"/>
        <v>0</v>
      </c>
      <c r="M71" s="10">
        <f t="shared" si="19"/>
        <v>0</v>
      </c>
      <c r="N71" s="10">
        <f t="shared" si="19"/>
        <v>0</v>
      </c>
      <c r="O71" s="10">
        <f t="shared" si="19"/>
        <v>0</v>
      </c>
      <c r="V71" s="30">
        <f t="shared" si="22"/>
        <v>0</v>
      </c>
    </row>
    <row r="72" spans="1:22" x14ac:dyDescent="0.25">
      <c r="A72" s="8">
        <f t="shared" si="21"/>
        <v>55</v>
      </c>
      <c r="B72" s="8">
        <v>394</v>
      </c>
      <c r="C72" s="3" t="s">
        <v>58</v>
      </c>
      <c r="D72" s="34" t="s">
        <v>200</v>
      </c>
      <c r="F72" s="10">
        <f>VLOOKUP(B72,'Trial Balance Summary'!$A$5:$E$59,5,FALSE)</f>
        <v>6480345.4864419149</v>
      </c>
      <c r="G72" s="10">
        <f t="shared" si="19"/>
        <v>1078273.4362491358</v>
      </c>
      <c r="H72" s="10">
        <f t="shared" si="19"/>
        <v>5344587.8897882318</v>
      </c>
      <c r="I72" s="10">
        <f t="shared" si="19"/>
        <v>0</v>
      </c>
      <c r="J72" s="10">
        <f t="shared" si="19"/>
        <v>0</v>
      </c>
      <c r="K72" s="10">
        <f t="shared" si="19"/>
        <v>57484.16040454679</v>
      </c>
      <c r="L72" s="10">
        <f t="shared" si="19"/>
        <v>0</v>
      </c>
      <c r="M72" s="10">
        <f t="shared" si="19"/>
        <v>0</v>
      </c>
      <c r="N72" s="10">
        <f t="shared" si="19"/>
        <v>0</v>
      </c>
      <c r="O72" s="10">
        <f t="shared" si="19"/>
        <v>0</v>
      </c>
      <c r="V72" s="30">
        <f t="shared" si="22"/>
        <v>0</v>
      </c>
    </row>
    <row r="73" spans="1:22" x14ac:dyDescent="0.25">
      <c r="A73" s="8">
        <f t="shared" si="21"/>
        <v>56</v>
      </c>
      <c r="B73" s="8">
        <v>395</v>
      </c>
      <c r="C73" s="3" t="s">
        <v>59</v>
      </c>
      <c r="D73" s="34" t="s">
        <v>200</v>
      </c>
      <c r="F73" s="10">
        <f>VLOOKUP(B73,'Trial Balance Summary'!$A$5:$E$59,5,FALSE)</f>
        <v>490260.19201203203</v>
      </c>
      <c r="G73" s="10">
        <f t="shared" si="19"/>
        <v>81575.05537366432</v>
      </c>
      <c r="H73" s="10">
        <f t="shared" si="19"/>
        <v>404336.26425547601</v>
      </c>
      <c r="I73" s="10">
        <f t="shared" si="19"/>
        <v>0</v>
      </c>
      <c r="J73" s="10">
        <f t="shared" si="19"/>
        <v>0</v>
      </c>
      <c r="K73" s="10">
        <f t="shared" si="19"/>
        <v>4348.8723828916127</v>
      </c>
      <c r="L73" s="10">
        <f t="shared" si="19"/>
        <v>0</v>
      </c>
      <c r="M73" s="10">
        <f t="shared" si="19"/>
        <v>0</v>
      </c>
      <c r="N73" s="10">
        <f t="shared" si="19"/>
        <v>0</v>
      </c>
      <c r="O73" s="10">
        <f t="shared" si="19"/>
        <v>0</v>
      </c>
      <c r="V73" s="30">
        <f t="shared" si="22"/>
        <v>0</v>
      </c>
    </row>
    <row r="74" spans="1:22" x14ac:dyDescent="0.25">
      <c r="A74" s="8">
        <f t="shared" si="21"/>
        <v>57</v>
      </c>
      <c r="B74" s="8">
        <v>396</v>
      </c>
      <c r="C74" s="3" t="s">
        <v>60</v>
      </c>
      <c r="D74" s="34" t="s">
        <v>200</v>
      </c>
      <c r="F74" s="10">
        <f>VLOOKUP(B74,'Trial Balance Summary'!$A$5:$E$59,5,FALSE)</f>
        <v>365812.65924673522</v>
      </c>
      <c r="G74" s="10">
        <f t="shared" si="19"/>
        <v>60868.062348630287</v>
      </c>
      <c r="H74" s="10">
        <f t="shared" si="19"/>
        <v>301699.64126631821</v>
      </c>
      <c r="I74" s="10">
        <f t="shared" si="19"/>
        <v>0</v>
      </c>
      <c r="J74" s="10">
        <f t="shared" si="19"/>
        <v>0</v>
      </c>
      <c r="K74" s="10">
        <f t="shared" si="19"/>
        <v>3244.9556317866895</v>
      </c>
      <c r="L74" s="10">
        <f t="shared" si="19"/>
        <v>0</v>
      </c>
      <c r="M74" s="10">
        <f t="shared" si="19"/>
        <v>0</v>
      </c>
      <c r="N74" s="10">
        <f t="shared" si="19"/>
        <v>0</v>
      </c>
      <c r="O74" s="10">
        <f t="shared" si="19"/>
        <v>0</v>
      </c>
      <c r="V74" s="30">
        <f t="shared" si="22"/>
        <v>0</v>
      </c>
    </row>
    <row r="75" spans="1:22" x14ac:dyDescent="0.25">
      <c r="A75" s="8">
        <f t="shared" si="21"/>
        <v>58</v>
      </c>
      <c r="B75" s="8">
        <v>397</v>
      </c>
      <c r="C75" s="3" t="s">
        <v>61</v>
      </c>
      <c r="D75" s="34" t="s">
        <v>200</v>
      </c>
      <c r="F75" s="10">
        <f>VLOOKUP(B75,'Trial Balance Summary'!$A$5:$E$59,5,FALSE)</f>
        <v>210179151.96389535</v>
      </c>
      <c r="G75" s="10">
        <f t="shared" si="19"/>
        <v>34971992.911518678</v>
      </c>
      <c r="H75" s="10">
        <f t="shared" si="19"/>
        <v>173342756.58950457</v>
      </c>
      <c r="I75" s="10">
        <f t="shared" si="19"/>
        <v>0</v>
      </c>
      <c r="J75" s="10">
        <f t="shared" si="19"/>
        <v>0</v>
      </c>
      <c r="K75" s="10">
        <f t="shared" si="19"/>
        <v>1864402.4628720649</v>
      </c>
      <c r="L75" s="10">
        <f t="shared" si="19"/>
        <v>0</v>
      </c>
      <c r="M75" s="10">
        <f t="shared" si="19"/>
        <v>0</v>
      </c>
      <c r="N75" s="10">
        <f t="shared" si="19"/>
        <v>0</v>
      </c>
      <c r="O75" s="10">
        <f t="shared" si="19"/>
        <v>0</v>
      </c>
      <c r="V75" s="30">
        <f t="shared" si="22"/>
        <v>0</v>
      </c>
    </row>
    <row r="76" spans="1:22" x14ac:dyDescent="0.25">
      <c r="A76" s="8">
        <f t="shared" si="21"/>
        <v>59</v>
      </c>
      <c r="B76" s="8">
        <v>398</v>
      </c>
      <c r="C76" s="3" t="s">
        <v>62</v>
      </c>
      <c r="D76" s="34" t="s">
        <v>200</v>
      </c>
      <c r="F76" s="10">
        <f>VLOOKUP(B76,'Trial Balance Summary'!$A$5:$E$59,5,FALSE)</f>
        <v>1771186.2429432275</v>
      </c>
      <c r="G76" s="10">
        <f t="shared" si="19"/>
        <v>294710.07069164672</v>
      </c>
      <c r="H76" s="10">
        <f t="shared" si="19"/>
        <v>1460764.7947781587</v>
      </c>
      <c r="I76" s="10">
        <f t="shared" si="19"/>
        <v>0</v>
      </c>
      <c r="J76" s="10">
        <f t="shared" si="19"/>
        <v>0</v>
      </c>
      <c r="K76" s="10">
        <f t="shared" si="19"/>
        <v>15711.377473421944</v>
      </c>
      <c r="L76" s="10">
        <f t="shared" si="19"/>
        <v>0</v>
      </c>
      <c r="M76" s="10">
        <f t="shared" si="19"/>
        <v>0</v>
      </c>
      <c r="N76" s="10">
        <f t="shared" si="19"/>
        <v>0</v>
      </c>
      <c r="O76" s="10">
        <f t="shared" si="19"/>
        <v>0</v>
      </c>
      <c r="V76" s="30">
        <f t="shared" si="22"/>
        <v>0</v>
      </c>
    </row>
    <row r="77" spans="1:22" x14ac:dyDescent="0.25">
      <c r="A77" s="8">
        <f t="shared" si="21"/>
        <v>60</v>
      </c>
      <c r="B77" s="8">
        <v>399</v>
      </c>
      <c r="C77" s="3" t="s">
        <v>63</v>
      </c>
      <c r="D77" s="34" t="s">
        <v>200</v>
      </c>
      <c r="F77" s="10">
        <f>VLOOKUP(B77,'Trial Balance Summary'!$A$5:$E$59,5,FALSE)</f>
        <v>0</v>
      </c>
      <c r="G77" s="10">
        <f t="shared" si="19"/>
        <v>0</v>
      </c>
      <c r="H77" s="10">
        <f t="shared" si="19"/>
        <v>0</v>
      </c>
      <c r="I77" s="10">
        <f t="shared" si="19"/>
        <v>0</v>
      </c>
      <c r="J77" s="10">
        <f t="shared" si="19"/>
        <v>0</v>
      </c>
      <c r="K77" s="10">
        <f t="shared" si="19"/>
        <v>0</v>
      </c>
      <c r="L77" s="10">
        <f t="shared" si="19"/>
        <v>0</v>
      </c>
      <c r="M77" s="10">
        <f t="shared" si="19"/>
        <v>0</v>
      </c>
      <c r="N77" s="10">
        <f t="shared" si="19"/>
        <v>0</v>
      </c>
      <c r="O77" s="10">
        <f t="shared" si="19"/>
        <v>0</v>
      </c>
      <c r="V77" s="30">
        <f t="shared" si="22"/>
        <v>0</v>
      </c>
    </row>
    <row r="78" spans="1:22" x14ac:dyDescent="0.25">
      <c r="A78" s="8">
        <f t="shared" si="21"/>
        <v>61</v>
      </c>
      <c r="C78" s="14" t="s">
        <v>64</v>
      </c>
      <c r="D78" s="8"/>
      <c r="F78" s="12">
        <f>SUM(F67:F77)</f>
        <v>291537671.05810785</v>
      </c>
      <c r="G78" s="12">
        <f t="shared" ref="G78:O78" si="23">SUM(G67:G77)</f>
        <v>48509346.766401574</v>
      </c>
      <c r="H78" s="12">
        <f t="shared" si="23"/>
        <v>240442227.87414107</v>
      </c>
      <c r="I78" s="12">
        <f t="shared" si="23"/>
        <v>0</v>
      </c>
      <c r="J78" s="12">
        <f t="shared" si="23"/>
        <v>0</v>
      </c>
      <c r="K78" s="12">
        <f t="shared" si="23"/>
        <v>2586096.4175652033</v>
      </c>
      <c r="L78" s="12">
        <f t="shared" si="23"/>
        <v>0</v>
      </c>
      <c r="M78" s="12">
        <f t="shared" si="23"/>
        <v>0</v>
      </c>
      <c r="N78" s="12">
        <f t="shared" si="23"/>
        <v>0</v>
      </c>
      <c r="O78" s="12">
        <f t="shared" si="23"/>
        <v>0</v>
      </c>
    </row>
    <row r="80" spans="1:22" x14ac:dyDescent="0.25">
      <c r="C80" s="15" t="s">
        <v>154</v>
      </c>
    </row>
    <row r="81" spans="1:22" x14ac:dyDescent="0.25">
      <c r="A81" s="8">
        <f>A78+1</f>
        <v>62</v>
      </c>
      <c r="B81" s="68" t="s">
        <v>386</v>
      </c>
      <c r="C81" s="3" t="s">
        <v>155</v>
      </c>
      <c r="D81" s="34" t="s">
        <v>190</v>
      </c>
      <c r="F81" s="10">
        <f>'Trial Balance Summary'!E63</f>
        <v>1023444.8</v>
      </c>
      <c r="G81" s="10">
        <f t="shared" ref="G81:O84" si="24">IFERROR($F81*VLOOKUP($D81,CLASSIFIERS,G$200,FALSE),0)</f>
        <v>0</v>
      </c>
      <c r="H81" s="10">
        <f t="shared" si="24"/>
        <v>1023444.8</v>
      </c>
      <c r="I81" s="10">
        <f t="shared" si="24"/>
        <v>0</v>
      </c>
      <c r="J81" s="10">
        <f t="shared" si="24"/>
        <v>0</v>
      </c>
      <c r="K81" s="10">
        <f t="shared" si="24"/>
        <v>0</v>
      </c>
      <c r="L81" s="10">
        <f t="shared" si="24"/>
        <v>0</v>
      </c>
      <c r="M81" s="10">
        <f t="shared" si="24"/>
        <v>0</v>
      </c>
      <c r="N81" s="10">
        <f t="shared" si="24"/>
        <v>0</v>
      </c>
      <c r="O81" s="10">
        <f t="shared" si="24"/>
        <v>0</v>
      </c>
      <c r="V81" s="30">
        <f t="shared" ref="V81:V85" si="25">IF(ROUND(SUM(G81:O81)-F81,1)=0,0,1)</f>
        <v>0</v>
      </c>
    </row>
    <row r="82" spans="1:22" x14ac:dyDescent="0.25">
      <c r="A82" s="8">
        <f t="shared" ref="A82:A85" si="26">A81+1</f>
        <v>63</v>
      </c>
      <c r="B82" s="8" t="s">
        <v>387</v>
      </c>
      <c r="C82" s="3" t="s">
        <v>23</v>
      </c>
      <c r="D82" s="34" t="s">
        <v>191</v>
      </c>
      <c r="F82" s="10">
        <f>'Trial Balance Summary'!E64</f>
        <v>0</v>
      </c>
      <c r="G82" s="10">
        <f t="shared" si="24"/>
        <v>0</v>
      </c>
      <c r="H82" s="10">
        <f t="shared" si="24"/>
        <v>0</v>
      </c>
      <c r="I82" s="10">
        <f t="shared" si="24"/>
        <v>0</v>
      </c>
      <c r="J82" s="10">
        <f t="shared" si="24"/>
        <v>0</v>
      </c>
      <c r="K82" s="10">
        <f t="shared" si="24"/>
        <v>0</v>
      </c>
      <c r="L82" s="10">
        <f t="shared" si="24"/>
        <v>0</v>
      </c>
      <c r="M82" s="10">
        <f t="shared" si="24"/>
        <v>0</v>
      </c>
      <c r="N82" s="10">
        <f t="shared" si="24"/>
        <v>0</v>
      </c>
      <c r="O82" s="10">
        <f t="shared" si="24"/>
        <v>0</v>
      </c>
      <c r="V82" s="30">
        <f t="shared" si="25"/>
        <v>0</v>
      </c>
    </row>
    <row r="83" spans="1:22" x14ac:dyDescent="0.25">
      <c r="A83" s="8">
        <f t="shared" si="26"/>
        <v>64</v>
      </c>
      <c r="B83" s="8" t="s">
        <v>388</v>
      </c>
      <c r="C83" s="3" t="s">
        <v>25</v>
      </c>
      <c r="D83" s="34" t="s">
        <v>192</v>
      </c>
      <c r="F83" s="10">
        <f>'Trial Balance Summary'!E65</f>
        <v>4108651.3499999996</v>
      </c>
      <c r="G83" s="10">
        <f t="shared" si="24"/>
        <v>899389.26271289471</v>
      </c>
      <c r="H83" s="10">
        <f t="shared" si="24"/>
        <v>3161314.4750156202</v>
      </c>
      <c r="I83" s="10">
        <f t="shared" si="24"/>
        <v>0</v>
      </c>
      <c r="J83" s="10">
        <f t="shared" si="24"/>
        <v>0</v>
      </c>
      <c r="K83" s="10">
        <f t="shared" si="24"/>
        <v>47947.612271484773</v>
      </c>
      <c r="L83" s="10">
        <f t="shared" si="24"/>
        <v>0</v>
      </c>
      <c r="M83" s="10">
        <f t="shared" si="24"/>
        <v>0</v>
      </c>
      <c r="N83" s="10">
        <f t="shared" si="24"/>
        <v>0</v>
      </c>
      <c r="O83" s="10">
        <f t="shared" si="24"/>
        <v>0</v>
      </c>
      <c r="V83" s="30">
        <f t="shared" si="25"/>
        <v>0</v>
      </c>
    </row>
    <row r="84" spans="1:22" x14ac:dyDescent="0.25">
      <c r="A84" s="8">
        <f t="shared" si="26"/>
        <v>65</v>
      </c>
      <c r="B84" s="8" t="s">
        <v>389</v>
      </c>
      <c r="C84" s="3" t="s">
        <v>27</v>
      </c>
      <c r="D84" s="34" t="s">
        <v>193</v>
      </c>
      <c r="F84" s="10">
        <f>'Trial Balance Summary'!E66</f>
        <v>27939253.849999998</v>
      </c>
      <c r="G84" s="10">
        <f t="shared" si="24"/>
        <v>4648850.1759830397</v>
      </c>
      <c r="H84" s="10">
        <f t="shared" si="24"/>
        <v>23042567.420030665</v>
      </c>
      <c r="I84" s="10">
        <f t="shared" si="24"/>
        <v>0</v>
      </c>
      <c r="J84" s="10">
        <f t="shared" si="24"/>
        <v>0</v>
      </c>
      <c r="K84" s="10">
        <f t="shared" si="24"/>
        <v>247836.25398629386</v>
      </c>
      <c r="L84" s="10">
        <f t="shared" si="24"/>
        <v>0</v>
      </c>
      <c r="M84" s="10">
        <f t="shared" si="24"/>
        <v>0</v>
      </c>
      <c r="N84" s="10">
        <f t="shared" si="24"/>
        <v>0</v>
      </c>
      <c r="O84" s="10">
        <f t="shared" si="24"/>
        <v>0</v>
      </c>
      <c r="V84" s="30">
        <f t="shared" si="25"/>
        <v>0</v>
      </c>
    </row>
    <row r="85" spans="1:22" x14ac:dyDescent="0.25">
      <c r="A85" s="8">
        <f t="shared" si="26"/>
        <v>66</v>
      </c>
      <c r="C85" s="14" t="s">
        <v>164</v>
      </c>
      <c r="F85" s="12">
        <f>SUM(F81:F84)</f>
        <v>33071349.999999996</v>
      </c>
      <c r="G85" s="12">
        <f t="shared" ref="G85:O85" si="27">SUM(G81:G84)</f>
        <v>5548239.4386959346</v>
      </c>
      <c r="H85" s="12">
        <f t="shared" si="27"/>
        <v>27227326.695046283</v>
      </c>
      <c r="I85" s="12">
        <f t="shared" si="27"/>
        <v>0</v>
      </c>
      <c r="J85" s="12">
        <f t="shared" si="27"/>
        <v>0</v>
      </c>
      <c r="K85" s="12">
        <f t="shared" si="27"/>
        <v>295783.8662577786</v>
      </c>
      <c r="L85" s="12">
        <f t="shared" si="27"/>
        <v>0</v>
      </c>
      <c r="M85" s="12">
        <f t="shared" si="27"/>
        <v>0</v>
      </c>
      <c r="N85" s="12">
        <f t="shared" si="27"/>
        <v>0</v>
      </c>
      <c r="O85" s="12">
        <f t="shared" si="27"/>
        <v>0</v>
      </c>
      <c r="V85" s="30">
        <f t="shared" si="25"/>
        <v>0</v>
      </c>
    </row>
    <row r="87" spans="1:22" x14ac:dyDescent="0.25">
      <c r="A87" s="8">
        <f>A85+1</f>
        <v>67</v>
      </c>
      <c r="C87" s="6" t="s">
        <v>165</v>
      </c>
      <c r="F87" s="36">
        <f>F11+F22+F34+F46+F64+F78+F85</f>
        <v>1174725197.698802</v>
      </c>
      <c r="G87" s="36">
        <f t="shared" ref="G87:O87" si="28">G11+G22+G34+G46+G64+G78+G85</f>
        <v>187389548.13519749</v>
      </c>
      <c r="H87" s="36">
        <f t="shared" si="28"/>
        <v>977345668.83978152</v>
      </c>
      <c r="I87" s="36">
        <f t="shared" si="28"/>
        <v>0</v>
      </c>
      <c r="J87" s="36">
        <f t="shared" si="28"/>
        <v>0</v>
      </c>
      <c r="K87" s="36">
        <f t="shared" si="28"/>
        <v>9989980.723822983</v>
      </c>
      <c r="L87" s="36">
        <f t="shared" si="28"/>
        <v>0</v>
      </c>
      <c r="M87" s="36">
        <f t="shared" si="28"/>
        <v>0</v>
      </c>
      <c r="N87" s="36">
        <f t="shared" si="28"/>
        <v>0</v>
      </c>
      <c r="O87" s="36">
        <f t="shared" si="28"/>
        <v>0</v>
      </c>
      <c r="V87" s="30">
        <f>IF(ROUND(SUM(G87:O87)-F87,1)=0,0,1)</f>
        <v>0</v>
      </c>
    </row>
    <row r="89" spans="1:22" x14ac:dyDescent="0.25">
      <c r="C89" s="6" t="s">
        <v>166</v>
      </c>
    </row>
    <row r="90" spans="1:22" x14ac:dyDescent="0.25">
      <c r="A90" s="8">
        <f>A87+1</f>
        <v>68</v>
      </c>
      <c r="B90" s="8" t="s">
        <v>390</v>
      </c>
      <c r="C90" s="3" t="s">
        <v>10</v>
      </c>
      <c r="D90" s="34" t="s">
        <v>189</v>
      </c>
      <c r="F90" s="10">
        <f>'Trial Balance Summary'!E70</f>
        <v>41359776.830311641</v>
      </c>
      <c r="G90" s="10">
        <f t="shared" ref="G90:O94" si="29">IFERROR($F90*VLOOKUP($D90,CLASSIFIERS,G$200,FALSE),0)</f>
        <v>0</v>
      </c>
      <c r="H90" s="10">
        <f t="shared" si="29"/>
        <v>41359776.830311641</v>
      </c>
      <c r="I90" s="10">
        <f t="shared" si="29"/>
        <v>0</v>
      </c>
      <c r="J90" s="10">
        <f t="shared" si="29"/>
        <v>0</v>
      </c>
      <c r="K90" s="10">
        <f t="shared" si="29"/>
        <v>0</v>
      </c>
      <c r="L90" s="10">
        <f t="shared" si="29"/>
        <v>0</v>
      </c>
      <c r="M90" s="10">
        <f t="shared" si="29"/>
        <v>0</v>
      </c>
      <c r="N90" s="10">
        <f t="shared" si="29"/>
        <v>0</v>
      </c>
      <c r="O90" s="10">
        <f t="shared" si="29"/>
        <v>0</v>
      </c>
      <c r="V90" s="30">
        <f t="shared" ref="V90:V94" si="30">IF(ROUND(SUM(G90:O90)-F90,1)=0,0,1)</f>
        <v>0</v>
      </c>
    </row>
    <row r="91" spans="1:22" x14ac:dyDescent="0.25">
      <c r="A91" s="8">
        <f t="shared" ref="A91:A95" si="31">A90+1</f>
        <v>69</v>
      </c>
      <c r="B91" s="8" t="s">
        <v>391</v>
      </c>
      <c r="C91" s="3" t="s">
        <v>155</v>
      </c>
      <c r="D91" s="34" t="s">
        <v>190</v>
      </c>
      <c r="F91" s="10">
        <f>'Trial Balance Summary'!E71</f>
        <v>20759.060000000001</v>
      </c>
      <c r="G91" s="10">
        <f t="shared" si="29"/>
        <v>0</v>
      </c>
      <c r="H91" s="10">
        <f t="shared" si="29"/>
        <v>20759.060000000001</v>
      </c>
      <c r="I91" s="10">
        <f t="shared" si="29"/>
        <v>0</v>
      </c>
      <c r="J91" s="10">
        <f t="shared" si="29"/>
        <v>0</v>
      </c>
      <c r="K91" s="10">
        <f t="shared" si="29"/>
        <v>0</v>
      </c>
      <c r="L91" s="10">
        <f t="shared" si="29"/>
        <v>0</v>
      </c>
      <c r="M91" s="10">
        <f t="shared" si="29"/>
        <v>0</v>
      </c>
      <c r="N91" s="10">
        <f t="shared" si="29"/>
        <v>0</v>
      </c>
      <c r="O91" s="10">
        <f t="shared" si="29"/>
        <v>0</v>
      </c>
      <c r="V91" s="30">
        <f t="shared" si="30"/>
        <v>0</v>
      </c>
    </row>
    <row r="92" spans="1:22" x14ac:dyDescent="0.25">
      <c r="A92" s="8">
        <f t="shared" si="31"/>
        <v>70</v>
      </c>
      <c r="B92" s="8" t="s">
        <v>392</v>
      </c>
      <c r="C92" s="3" t="s">
        <v>23</v>
      </c>
      <c r="D92" s="34" t="s">
        <v>191</v>
      </c>
      <c r="F92" s="10">
        <f>'Trial Balance Summary'!E72</f>
        <v>87617316.872556522</v>
      </c>
      <c r="G92" s="10">
        <f t="shared" si="29"/>
        <v>0</v>
      </c>
      <c r="H92" s="10">
        <f t="shared" si="29"/>
        <v>87617316.872556522</v>
      </c>
      <c r="I92" s="10">
        <f t="shared" si="29"/>
        <v>0</v>
      </c>
      <c r="J92" s="10">
        <f t="shared" si="29"/>
        <v>0</v>
      </c>
      <c r="K92" s="10">
        <f t="shared" si="29"/>
        <v>0</v>
      </c>
      <c r="L92" s="10">
        <f t="shared" si="29"/>
        <v>0</v>
      </c>
      <c r="M92" s="10">
        <f t="shared" si="29"/>
        <v>0</v>
      </c>
      <c r="N92" s="10">
        <f t="shared" si="29"/>
        <v>0</v>
      </c>
      <c r="O92" s="10">
        <f t="shared" si="29"/>
        <v>0</v>
      </c>
      <c r="V92" s="30">
        <f t="shared" si="30"/>
        <v>0</v>
      </c>
    </row>
    <row r="93" spans="1:22" x14ac:dyDescent="0.25">
      <c r="A93" s="8">
        <f t="shared" si="31"/>
        <v>71</v>
      </c>
      <c r="B93" s="8" t="s">
        <v>393</v>
      </c>
      <c r="C93" s="3" t="s">
        <v>25</v>
      </c>
      <c r="D93" s="34" t="s">
        <v>192</v>
      </c>
      <c r="F93" s="10">
        <f>'Trial Balance Summary'!E73</f>
        <v>300541877.21000028</v>
      </c>
      <c r="G93" s="10">
        <f t="shared" si="29"/>
        <v>65789017.936080538</v>
      </c>
      <c r="H93" s="10">
        <f t="shared" si="29"/>
        <v>231245561.09447959</v>
      </c>
      <c r="I93" s="10">
        <f t="shared" si="29"/>
        <v>0</v>
      </c>
      <c r="J93" s="10">
        <f t="shared" si="29"/>
        <v>0</v>
      </c>
      <c r="K93" s="10">
        <f t="shared" si="29"/>
        <v>3507298.1794401417</v>
      </c>
      <c r="L93" s="10">
        <f t="shared" si="29"/>
        <v>0</v>
      </c>
      <c r="M93" s="10">
        <f t="shared" si="29"/>
        <v>0</v>
      </c>
      <c r="N93" s="10">
        <f t="shared" si="29"/>
        <v>0</v>
      </c>
      <c r="O93" s="10">
        <f t="shared" si="29"/>
        <v>0</v>
      </c>
      <c r="V93" s="30">
        <f t="shared" si="30"/>
        <v>0</v>
      </c>
    </row>
    <row r="94" spans="1:22" x14ac:dyDescent="0.25">
      <c r="A94" s="8">
        <f t="shared" si="31"/>
        <v>72</v>
      </c>
      <c r="B94" s="8" t="s">
        <v>394</v>
      </c>
      <c r="C94" s="3" t="s">
        <v>27</v>
      </c>
      <c r="D94" s="34" t="s">
        <v>193</v>
      </c>
      <c r="F94" s="10">
        <f>'Trial Balance Summary'!E74</f>
        <v>186029199.20975518</v>
      </c>
      <c r="G94" s="10">
        <f t="shared" si="29"/>
        <v>30953649.661773425</v>
      </c>
      <c r="H94" s="10">
        <f t="shared" si="29"/>
        <v>153425370.19416857</v>
      </c>
      <c r="I94" s="10">
        <f t="shared" si="29"/>
        <v>0</v>
      </c>
      <c r="J94" s="10">
        <f t="shared" si="29"/>
        <v>0</v>
      </c>
      <c r="K94" s="10">
        <f t="shared" si="29"/>
        <v>1650179.3538131923</v>
      </c>
      <c r="L94" s="10">
        <f t="shared" si="29"/>
        <v>0</v>
      </c>
      <c r="M94" s="10">
        <f t="shared" si="29"/>
        <v>0</v>
      </c>
      <c r="N94" s="10">
        <f t="shared" si="29"/>
        <v>0</v>
      </c>
      <c r="O94" s="10">
        <f t="shared" si="29"/>
        <v>0</v>
      </c>
      <c r="V94" s="30">
        <f t="shared" si="30"/>
        <v>0</v>
      </c>
    </row>
    <row r="95" spans="1:22" x14ac:dyDescent="0.25">
      <c r="A95" s="8">
        <f t="shared" si="31"/>
        <v>73</v>
      </c>
      <c r="C95" s="14" t="s">
        <v>167</v>
      </c>
      <c r="F95" s="12">
        <f>SUM(F90:F94)</f>
        <v>615568929.18262362</v>
      </c>
      <c r="G95" s="12">
        <f t="shared" ref="G95:O95" si="32">SUM(G90:G94)</f>
        <v>96742667.597853959</v>
      </c>
      <c r="H95" s="12">
        <f t="shared" si="32"/>
        <v>513668784.05151629</v>
      </c>
      <c r="I95" s="12">
        <f t="shared" si="32"/>
        <v>0</v>
      </c>
      <c r="J95" s="12">
        <f t="shared" si="32"/>
        <v>0</v>
      </c>
      <c r="K95" s="12">
        <f t="shared" si="32"/>
        <v>5157477.5332533345</v>
      </c>
      <c r="L95" s="12">
        <f t="shared" si="32"/>
        <v>0</v>
      </c>
      <c r="M95" s="12">
        <f t="shared" si="32"/>
        <v>0</v>
      </c>
      <c r="N95" s="12">
        <f t="shared" si="32"/>
        <v>0</v>
      </c>
      <c r="O95" s="12">
        <f t="shared" si="32"/>
        <v>0</v>
      </c>
    </row>
    <row r="97" spans="1:22" x14ac:dyDescent="0.25">
      <c r="A97" s="8">
        <f>A95+1</f>
        <v>74</v>
      </c>
      <c r="C97" s="6" t="s">
        <v>172</v>
      </c>
      <c r="F97" s="36">
        <f>F87-F95</f>
        <v>559156268.51617837</v>
      </c>
      <c r="G97" s="36">
        <f t="shared" ref="G97:O97" si="33">G87-G95</f>
        <v>90646880.537343532</v>
      </c>
      <c r="H97" s="36">
        <f t="shared" si="33"/>
        <v>463676884.78826523</v>
      </c>
      <c r="I97" s="36">
        <f t="shared" si="33"/>
        <v>0</v>
      </c>
      <c r="J97" s="36">
        <f t="shared" si="33"/>
        <v>0</v>
      </c>
      <c r="K97" s="36">
        <f t="shared" si="33"/>
        <v>4832503.1905696485</v>
      </c>
      <c r="L97" s="36">
        <f t="shared" si="33"/>
        <v>0</v>
      </c>
      <c r="M97" s="36">
        <f t="shared" si="33"/>
        <v>0</v>
      </c>
      <c r="N97" s="36">
        <f t="shared" si="33"/>
        <v>0</v>
      </c>
      <c r="O97" s="36">
        <f t="shared" si="33"/>
        <v>0</v>
      </c>
      <c r="V97" s="30">
        <f>IF(ROUND(SUM(G97:O97)-F97,1)=0,0,1)</f>
        <v>0</v>
      </c>
    </row>
    <row r="100" spans="1:22" x14ac:dyDescent="0.25">
      <c r="B100" s="9" t="s">
        <v>182</v>
      </c>
      <c r="C100" s="40"/>
      <c r="D100" s="40"/>
      <c r="E100" s="9"/>
      <c r="F100" s="40"/>
    </row>
    <row r="101" spans="1:22" x14ac:dyDescent="0.25">
      <c r="B101" s="8" t="s">
        <v>180</v>
      </c>
      <c r="C101" s="3" t="s">
        <v>773</v>
      </c>
    </row>
    <row r="102" spans="1:22" x14ac:dyDescent="0.25">
      <c r="B102" s="8" t="s">
        <v>181</v>
      </c>
      <c r="C102" s="3" t="s">
        <v>183</v>
      </c>
    </row>
    <row r="200" spans="3:15" x14ac:dyDescent="0.25">
      <c r="C200" s="32" t="s">
        <v>153</v>
      </c>
      <c r="G200" s="31">
        <v>4</v>
      </c>
      <c r="H200" s="31">
        <v>5</v>
      </c>
      <c r="I200" s="31">
        <v>6</v>
      </c>
      <c r="J200" s="31">
        <v>7</v>
      </c>
      <c r="K200" s="31">
        <v>8</v>
      </c>
      <c r="L200" s="31">
        <v>9</v>
      </c>
      <c r="M200" s="31">
        <v>10</v>
      </c>
      <c r="N200" s="31">
        <v>11</v>
      </c>
      <c r="O200" s="31">
        <v>12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of Classifiers'!$B$8:$B$61</xm:f>
          </x14:formula1>
          <xm:sqref>D14:D21 D67:D77 D37:D45 D49:D63 D25:D33 D81:D84 D90:D94 D8:D10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V200"/>
  <sheetViews>
    <sheetView workbookViewId="0"/>
  </sheetViews>
  <sheetFormatPr defaultColWidth="8.7109375" defaultRowHeight="15" x14ac:dyDescent="0.25"/>
  <cols>
    <col min="1" max="1" width="8.7109375" style="3"/>
    <col min="2" max="2" width="8.7109375" style="8"/>
    <col min="3" max="3" width="45.42578125" style="3" bestFit="1" customWidth="1"/>
    <col min="4" max="4" width="12.5703125" style="3" customWidth="1"/>
    <col min="5" max="5" width="6.42578125" style="3" customWidth="1"/>
    <col min="6" max="15" width="16" style="3" customWidth="1"/>
    <col min="16" max="16384" width="8.7109375" style="3"/>
  </cols>
  <sheetData>
    <row r="1" spans="1:22" x14ac:dyDescent="0.25">
      <c r="A1" s="15" t="s">
        <v>653</v>
      </c>
      <c r="B1" s="7"/>
    </row>
    <row r="2" spans="1:22" x14ac:dyDescent="0.25">
      <c r="A2" s="15" t="s">
        <v>173</v>
      </c>
      <c r="B2" s="7"/>
    </row>
    <row r="4" spans="1:22" x14ac:dyDescent="0.25">
      <c r="A4" s="8" t="s">
        <v>0</v>
      </c>
      <c r="B4" s="8" t="s">
        <v>4</v>
      </c>
      <c r="C4" s="8"/>
      <c r="D4" s="8"/>
      <c r="E4" s="8"/>
      <c r="F4" s="8"/>
      <c r="G4" s="8"/>
      <c r="H4" s="8"/>
      <c r="I4" s="8"/>
      <c r="J4" s="8"/>
    </row>
    <row r="5" spans="1:22" x14ac:dyDescent="0.25">
      <c r="A5" s="9" t="s">
        <v>1</v>
      </c>
      <c r="B5" s="9" t="s">
        <v>3</v>
      </c>
      <c r="C5" s="9" t="s">
        <v>2</v>
      </c>
      <c r="D5" s="9" t="s">
        <v>9</v>
      </c>
      <c r="E5" s="9" t="s">
        <v>178</v>
      </c>
      <c r="F5" s="9" t="s">
        <v>8</v>
      </c>
      <c r="G5" s="9" t="str">
        <f>'Table of Classifiers'!E5</f>
        <v>Consumer</v>
      </c>
      <c r="H5" s="9" t="str">
        <f>'Table of Classifiers'!F5</f>
        <v>Demand</v>
      </c>
      <c r="I5" s="9" t="str">
        <f>'Table of Classifiers'!G5</f>
        <v>Energy</v>
      </c>
      <c r="J5" s="9" t="str">
        <f>'Table of Classifiers'!H5</f>
        <v>Revenue</v>
      </c>
      <c r="K5" s="9" t="str">
        <f>'Table of Classifiers'!I5</f>
        <v>Lights</v>
      </c>
      <c r="L5" s="9" t="str">
        <f>'Table of Classifiers'!J5</f>
        <v>na</v>
      </c>
      <c r="M5" s="9" t="str">
        <f>'Table of Classifiers'!K5</f>
        <v>na</v>
      </c>
      <c r="N5" s="9" t="str">
        <f>'Table of Classifiers'!L5</f>
        <v>na</v>
      </c>
      <c r="O5" s="9" t="str">
        <f>'Table of Classifiers'!M5</f>
        <v>na</v>
      </c>
      <c r="V5" s="3" t="s">
        <v>152</v>
      </c>
    </row>
    <row r="6" spans="1:22" x14ac:dyDescent="0.25">
      <c r="E6" s="8"/>
    </row>
    <row r="7" spans="1:22" x14ac:dyDescent="0.25">
      <c r="C7" s="6" t="s">
        <v>10</v>
      </c>
      <c r="E7" s="8"/>
    </row>
    <row r="8" spans="1:22" x14ac:dyDescent="0.25">
      <c r="A8" s="8">
        <v>1</v>
      </c>
      <c r="B8" s="8">
        <v>301</v>
      </c>
      <c r="C8" s="3" t="s">
        <v>11</v>
      </c>
      <c r="D8" s="34" t="s">
        <v>89</v>
      </c>
      <c r="E8" s="8"/>
      <c r="F8" s="10">
        <f>VLOOKUP(B8,'Trial Balance Summary'!$G$5:$K$59,5,FALSE)</f>
        <v>0</v>
      </c>
      <c r="G8" s="10">
        <f t="shared" ref="G8:O10" si="0">IFERROR($F8*VLOOKUP($D8,CLASSIFIERS,G$200,FALSE),0)</f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V8" s="30">
        <f t="shared" ref="V8:V11" si="1">IF(ROUND(SUM(G8:O8)-F8,1)=0,0,1)</f>
        <v>0</v>
      </c>
    </row>
    <row r="9" spans="1:22" x14ac:dyDescent="0.25">
      <c r="A9" s="8">
        <f>A8+1</f>
        <v>2</v>
      </c>
      <c r="B9" s="8">
        <v>302</v>
      </c>
      <c r="C9" s="3" t="s">
        <v>12</v>
      </c>
      <c r="D9" s="34" t="s">
        <v>89</v>
      </c>
      <c r="E9" s="8"/>
      <c r="F9" s="10">
        <f>VLOOKUP(B9,'Trial Balance Summary'!$G$5:$K$59,5,FALSE)</f>
        <v>55754916.461520262</v>
      </c>
      <c r="G9" s="10">
        <f t="shared" si="0"/>
        <v>0</v>
      </c>
      <c r="H9" s="10">
        <f t="shared" si="0"/>
        <v>55754916.461520262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V9" s="30">
        <f t="shared" si="1"/>
        <v>0</v>
      </c>
    </row>
    <row r="10" spans="1:22" x14ac:dyDescent="0.25">
      <c r="A10" s="8">
        <f>A9+1</f>
        <v>3</v>
      </c>
      <c r="B10" s="8">
        <v>303</v>
      </c>
      <c r="C10" s="3" t="s">
        <v>13</v>
      </c>
      <c r="D10" s="34" t="s">
        <v>89</v>
      </c>
      <c r="E10" s="8"/>
      <c r="F10" s="10">
        <f>VLOOKUP(B10,'Trial Balance Summary'!$G$5:$K$59,5,FALSE)</f>
        <v>92760279.215387225</v>
      </c>
      <c r="G10" s="10">
        <f t="shared" si="0"/>
        <v>0</v>
      </c>
      <c r="H10" s="10">
        <f t="shared" si="0"/>
        <v>92760279.215387225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V10" s="30">
        <f t="shared" si="1"/>
        <v>0</v>
      </c>
    </row>
    <row r="11" spans="1:22" x14ac:dyDescent="0.25">
      <c r="A11" s="8">
        <f>A10+1</f>
        <v>4</v>
      </c>
      <c r="C11" s="11" t="s">
        <v>14</v>
      </c>
      <c r="D11" s="33"/>
      <c r="E11" s="8"/>
      <c r="F11" s="12">
        <f>SUM(F8:F10)</f>
        <v>148515195.67690748</v>
      </c>
      <c r="G11" s="12">
        <f t="shared" ref="G11:O11" si="2">SUM(G8:G10)</f>
        <v>0</v>
      </c>
      <c r="H11" s="12">
        <f t="shared" si="2"/>
        <v>148515195.67690748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V11" s="30">
        <f t="shared" si="1"/>
        <v>0</v>
      </c>
    </row>
    <row r="12" spans="1:22" x14ac:dyDescent="0.25">
      <c r="D12" s="8"/>
      <c r="E12" s="8"/>
    </row>
    <row r="13" spans="1:22" x14ac:dyDescent="0.25">
      <c r="C13" s="6" t="s">
        <v>19</v>
      </c>
      <c r="D13" s="8"/>
      <c r="E13" s="8"/>
    </row>
    <row r="14" spans="1:22" x14ac:dyDescent="0.25">
      <c r="A14" s="8">
        <f>A11+1</f>
        <v>5</v>
      </c>
      <c r="B14" s="8">
        <v>330</v>
      </c>
      <c r="C14" s="3" t="s">
        <v>16</v>
      </c>
      <c r="D14" s="34" t="s">
        <v>89</v>
      </c>
      <c r="E14" s="8" t="s">
        <v>180</v>
      </c>
      <c r="F14" s="10">
        <f>VLOOKUP(B14,'Trial Balance Summary'!$G$5:$K$59,5,FALSE)</f>
        <v>19685660.300000001</v>
      </c>
      <c r="G14" s="10">
        <f t="shared" ref="G14:O21" si="3">IFERROR($F14*VLOOKUP($D14,CLASSIFIERS,G$200,FALSE),0)</f>
        <v>0</v>
      </c>
      <c r="H14" s="10">
        <f t="shared" si="3"/>
        <v>19685660.300000001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0</v>
      </c>
      <c r="O14" s="10">
        <f t="shared" si="3"/>
        <v>0</v>
      </c>
      <c r="V14" s="30">
        <f t="shared" ref="V14:V21" si="4">IF(ROUND(SUM(G14:O14)-F14,1)=0,0,1)</f>
        <v>0</v>
      </c>
    </row>
    <row r="15" spans="1:22" x14ac:dyDescent="0.25">
      <c r="A15" s="8">
        <f t="shared" ref="A15:A22" si="5">A14+1</f>
        <v>6</v>
      </c>
      <c r="B15" s="8">
        <v>331</v>
      </c>
      <c r="C15" s="3" t="s">
        <v>17</v>
      </c>
      <c r="D15" s="34" t="s">
        <v>89</v>
      </c>
      <c r="E15" s="8" t="s">
        <v>180</v>
      </c>
      <c r="F15" s="10">
        <f>VLOOKUP(B15,'Trial Balance Summary'!$G$5:$K$59,5,FALSE)</f>
        <v>144112917.75</v>
      </c>
      <c r="G15" s="10">
        <f t="shared" si="3"/>
        <v>0</v>
      </c>
      <c r="H15" s="10">
        <f t="shared" si="3"/>
        <v>144112917.75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0</v>
      </c>
      <c r="N15" s="10">
        <f t="shared" si="3"/>
        <v>0</v>
      </c>
      <c r="O15" s="10">
        <f t="shared" si="3"/>
        <v>0</v>
      </c>
      <c r="V15" s="30">
        <f t="shared" si="4"/>
        <v>0</v>
      </c>
    </row>
    <row r="16" spans="1:22" x14ac:dyDescent="0.25">
      <c r="A16" s="8">
        <f t="shared" si="5"/>
        <v>7</v>
      </c>
      <c r="B16" s="8">
        <v>332</v>
      </c>
      <c r="C16" s="3" t="s">
        <v>28</v>
      </c>
      <c r="D16" s="34" t="s">
        <v>89</v>
      </c>
      <c r="E16" s="8" t="s">
        <v>180</v>
      </c>
      <c r="F16" s="10">
        <f>VLOOKUP(B16,'Trial Balance Summary'!$G$5:$K$59,5,FALSE)</f>
        <v>511074820.58999997</v>
      </c>
      <c r="G16" s="10">
        <f t="shared" si="3"/>
        <v>0</v>
      </c>
      <c r="H16" s="10">
        <f t="shared" si="3"/>
        <v>511074820.58999997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V16" s="30">
        <f t="shared" si="4"/>
        <v>0</v>
      </c>
    </row>
    <row r="17" spans="1:22" x14ac:dyDescent="0.25">
      <c r="A17" s="8">
        <f t="shared" si="5"/>
        <v>8</v>
      </c>
      <c r="B17" s="8">
        <v>333</v>
      </c>
      <c r="C17" s="3" t="s">
        <v>29</v>
      </c>
      <c r="D17" s="34" t="s">
        <v>89</v>
      </c>
      <c r="E17" s="8" t="s">
        <v>180</v>
      </c>
      <c r="F17" s="10">
        <f>VLOOKUP(B17,'Trial Balance Summary'!$G$5:$K$59,5,FALSE)</f>
        <v>625533456.67999995</v>
      </c>
      <c r="G17" s="10">
        <f t="shared" si="3"/>
        <v>0</v>
      </c>
      <c r="H17" s="10">
        <f t="shared" si="3"/>
        <v>625533456.67999995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 t="shared" si="3"/>
        <v>0</v>
      </c>
      <c r="V17" s="30">
        <f t="shared" si="4"/>
        <v>0</v>
      </c>
    </row>
    <row r="18" spans="1:22" x14ac:dyDescent="0.25">
      <c r="A18" s="8">
        <f t="shared" si="5"/>
        <v>9</v>
      </c>
      <c r="B18" s="8">
        <v>334</v>
      </c>
      <c r="C18" s="3" t="s">
        <v>18</v>
      </c>
      <c r="D18" s="34" t="s">
        <v>89</v>
      </c>
      <c r="E18" s="8" t="s">
        <v>180</v>
      </c>
      <c r="F18" s="10">
        <f>VLOOKUP(B18,'Trial Balance Summary'!$G$5:$K$59,5,FALSE)</f>
        <v>59024861.200000003</v>
      </c>
      <c r="G18" s="10">
        <f t="shared" si="3"/>
        <v>0</v>
      </c>
      <c r="H18" s="10">
        <f t="shared" si="3"/>
        <v>59024861.200000003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V18" s="30">
        <f t="shared" si="4"/>
        <v>0</v>
      </c>
    </row>
    <row r="19" spans="1:22" x14ac:dyDescent="0.25">
      <c r="A19" s="8">
        <f t="shared" si="5"/>
        <v>10</v>
      </c>
      <c r="B19" s="8">
        <v>335</v>
      </c>
      <c r="C19" s="3" t="s">
        <v>15</v>
      </c>
      <c r="D19" s="34" t="s">
        <v>89</v>
      </c>
      <c r="E19" s="8" t="s">
        <v>180</v>
      </c>
      <c r="F19" s="10">
        <f>VLOOKUP(B19,'Trial Balance Summary'!$G$5:$K$59,5,FALSE)</f>
        <v>63234736.299999997</v>
      </c>
      <c r="G19" s="10">
        <f t="shared" si="3"/>
        <v>0</v>
      </c>
      <c r="H19" s="10">
        <f t="shared" si="3"/>
        <v>63234736.299999997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10">
        <f t="shared" si="3"/>
        <v>0</v>
      </c>
      <c r="V19" s="30">
        <f t="shared" si="4"/>
        <v>0</v>
      </c>
    </row>
    <row r="20" spans="1:22" x14ac:dyDescent="0.25">
      <c r="A20" s="8">
        <f t="shared" si="5"/>
        <v>11</v>
      </c>
      <c r="B20" s="8">
        <v>336</v>
      </c>
      <c r="C20" s="3" t="s">
        <v>30</v>
      </c>
      <c r="D20" s="34" t="s">
        <v>89</v>
      </c>
      <c r="E20" s="8" t="s">
        <v>180</v>
      </c>
      <c r="F20" s="10">
        <f>VLOOKUP(B20,'Trial Balance Summary'!$G$5:$K$59,5,FALSE)</f>
        <v>1792667.77</v>
      </c>
      <c r="G20" s="10">
        <f t="shared" si="3"/>
        <v>0</v>
      </c>
      <c r="H20" s="10">
        <f t="shared" si="3"/>
        <v>1792667.77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  <c r="V20" s="30">
        <f t="shared" si="4"/>
        <v>0</v>
      </c>
    </row>
    <row r="21" spans="1:22" x14ac:dyDescent="0.25">
      <c r="A21" s="8">
        <f t="shared" si="5"/>
        <v>12</v>
      </c>
      <c r="B21" s="8">
        <v>337</v>
      </c>
      <c r="C21" s="3" t="s">
        <v>31</v>
      </c>
      <c r="D21" s="34" t="s">
        <v>89</v>
      </c>
      <c r="E21" s="8" t="s">
        <v>180</v>
      </c>
      <c r="F21" s="10">
        <f>VLOOKUP(B21,'Trial Balance Summary'!$G$5:$K$59,5,FALSE)</f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0</v>
      </c>
      <c r="V21" s="30">
        <f t="shared" si="4"/>
        <v>0</v>
      </c>
    </row>
    <row r="22" spans="1:22" x14ac:dyDescent="0.25">
      <c r="A22" s="8">
        <f t="shared" si="5"/>
        <v>13</v>
      </c>
      <c r="C22" s="13" t="s">
        <v>20</v>
      </c>
      <c r="D22" s="33"/>
      <c r="E22" s="8"/>
      <c r="F22" s="12">
        <f>SUM(F14:F21)</f>
        <v>1424459120.5899999</v>
      </c>
      <c r="G22" s="12">
        <f t="shared" ref="G22:O22" si="6">SUM(G14:G21)</f>
        <v>0</v>
      </c>
      <c r="H22" s="12">
        <f t="shared" si="6"/>
        <v>1424459120.5899999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</row>
    <row r="23" spans="1:22" x14ac:dyDescent="0.25">
      <c r="D23" s="8"/>
      <c r="E23" s="8"/>
    </row>
    <row r="24" spans="1:22" x14ac:dyDescent="0.25">
      <c r="C24" s="6" t="s">
        <v>21</v>
      </c>
      <c r="D24" s="8"/>
      <c r="E24" s="8"/>
    </row>
    <row r="25" spans="1:22" x14ac:dyDescent="0.25">
      <c r="A25" s="8">
        <f>A22+1</f>
        <v>14</v>
      </c>
      <c r="B25" s="8">
        <v>340</v>
      </c>
      <c r="C25" s="3" t="s">
        <v>16</v>
      </c>
      <c r="D25" s="34" t="s">
        <v>89</v>
      </c>
      <c r="E25" s="8" t="s">
        <v>180</v>
      </c>
      <c r="F25" s="10">
        <f>VLOOKUP(B25,'Trial Balance Summary'!$G$5:$K$59,5,FALSE)</f>
        <v>0</v>
      </c>
      <c r="G25" s="10">
        <f t="shared" ref="G25:O33" si="7">IFERROR($F25*VLOOKUP($D25,CLASSIFIERS,G$200,FALSE),0)</f>
        <v>0</v>
      </c>
      <c r="H25" s="10">
        <f t="shared" si="7"/>
        <v>0</v>
      </c>
      <c r="I25" s="10">
        <f t="shared" si="7"/>
        <v>0</v>
      </c>
      <c r="J25" s="10">
        <f t="shared" si="7"/>
        <v>0</v>
      </c>
      <c r="K25" s="10">
        <f t="shared" si="7"/>
        <v>0</v>
      </c>
      <c r="L25" s="10">
        <f t="shared" si="7"/>
        <v>0</v>
      </c>
      <c r="M25" s="10">
        <f t="shared" si="7"/>
        <v>0</v>
      </c>
      <c r="N25" s="10">
        <f t="shared" si="7"/>
        <v>0</v>
      </c>
      <c r="O25" s="10">
        <f t="shared" si="7"/>
        <v>0</v>
      </c>
      <c r="V25" s="30">
        <f t="shared" ref="V25:V33" si="8">IF(ROUND(SUM(G25:O25)-F25,1)=0,0,1)</f>
        <v>0</v>
      </c>
    </row>
    <row r="26" spans="1:22" x14ac:dyDescent="0.25">
      <c r="A26" s="8">
        <f t="shared" ref="A26:A34" si="9">A25+1</f>
        <v>15</v>
      </c>
      <c r="B26" s="8">
        <v>341</v>
      </c>
      <c r="C26" s="3" t="s">
        <v>17</v>
      </c>
      <c r="D26" s="34" t="s">
        <v>89</v>
      </c>
      <c r="E26" s="8" t="s">
        <v>180</v>
      </c>
      <c r="F26" s="10">
        <f>VLOOKUP(B26,'Trial Balance Summary'!$G$5:$K$59,5,FALSE)</f>
        <v>0</v>
      </c>
      <c r="G26" s="10">
        <f t="shared" si="7"/>
        <v>0</v>
      </c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V26" s="30">
        <f t="shared" si="8"/>
        <v>0</v>
      </c>
    </row>
    <row r="27" spans="1:22" x14ac:dyDescent="0.25">
      <c r="A27" s="8">
        <f t="shared" si="9"/>
        <v>16</v>
      </c>
      <c r="B27" s="8">
        <v>342</v>
      </c>
      <c r="C27" s="3" t="s">
        <v>32</v>
      </c>
      <c r="D27" s="34" t="s">
        <v>89</v>
      </c>
      <c r="E27" s="8" t="s">
        <v>180</v>
      </c>
      <c r="F27" s="10">
        <f>VLOOKUP(B27,'Trial Balance Summary'!$G$5:$K$59,5,FALSE)</f>
        <v>0</v>
      </c>
      <c r="G27" s="10">
        <f t="shared" si="7"/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10">
        <f t="shared" si="7"/>
        <v>0</v>
      </c>
      <c r="O27" s="10">
        <f t="shared" si="7"/>
        <v>0</v>
      </c>
      <c r="V27" s="30">
        <f t="shared" si="8"/>
        <v>0</v>
      </c>
    </row>
    <row r="28" spans="1:22" x14ac:dyDescent="0.25">
      <c r="A28" s="8">
        <f t="shared" si="9"/>
        <v>17</v>
      </c>
      <c r="B28" s="8">
        <v>343</v>
      </c>
      <c r="C28" s="3" t="s">
        <v>33</v>
      </c>
      <c r="D28" s="34" t="s">
        <v>89</v>
      </c>
      <c r="E28" s="8" t="s">
        <v>180</v>
      </c>
      <c r="F28" s="10">
        <f>VLOOKUP(B28,'Trial Balance Summary'!$G$5:$K$59,5,FALSE)</f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0">
        <f t="shared" si="7"/>
        <v>0</v>
      </c>
      <c r="M28" s="10">
        <f t="shared" si="7"/>
        <v>0</v>
      </c>
      <c r="N28" s="10">
        <f t="shared" si="7"/>
        <v>0</v>
      </c>
      <c r="O28" s="10">
        <f t="shared" si="7"/>
        <v>0</v>
      </c>
      <c r="V28" s="30">
        <f t="shared" si="8"/>
        <v>0</v>
      </c>
    </row>
    <row r="29" spans="1:22" x14ac:dyDescent="0.25">
      <c r="A29" s="8">
        <f t="shared" si="9"/>
        <v>18</v>
      </c>
      <c r="B29" s="8">
        <v>344</v>
      </c>
      <c r="C29" s="3" t="s">
        <v>34</v>
      </c>
      <c r="D29" s="34" t="s">
        <v>89</v>
      </c>
      <c r="E29" s="8" t="s">
        <v>180</v>
      </c>
      <c r="F29" s="10">
        <f>VLOOKUP(B29,'Trial Balance Summary'!$G$5:$K$59,5,FALSE)</f>
        <v>0</v>
      </c>
      <c r="G29" s="10">
        <f t="shared" si="7"/>
        <v>0</v>
      </c>
      <c r="H29" s="10">
        <f t="shared" si="7"/>
        <v>0</v>
      </c>
      <c r="I29" s="10">
        <f t="shared" si="7"/>
        <v>0</v>
      </c>
      <c r="J29" s="10">
        <f t="shared" si="7"/>
        <v>0</v>
      </c>
      <c r="K29" s="10">
        <f t="shared" si="7"/>
        <v>0</v>
      </c>
      <c r="L29" s="10">
        <f t="shared" si="7"/>
        <v>0</v>
      </c>
      <c r="M29" s="10">
        <f t="shared" si="7"/>
        <v>0</v>
      </c>
      <c r="N29" s="10">
        <f t="shared" si="7"/>
        <v>0</v>
      </c>
      <c r="O29" s="10">
        <f t="shared" si="7"/>
        <v>0</v>
      </c>
      <c r="V29" s="30">
        <f t="shared" si="8"/>
        <v>0</v>
      </c>
    </row>
    <row r="30" spans="1:22" x14ac:dyDescent="0.25">
      <c r="A30" s="8">
        <f t="shared" si="9"/>
        <v>19</v>
      </c>
      <c r="B30" s="8">
        <v>345</v>
      </c>
      <c r="C30" s="3" t="s">
        <v>18</v>
      </c>
      <c r="D30" s="34" t="s">
        <v>89</v>
      </c>
      <c r="E30" s="8" t="s">
        <v>180</v>
      </c>
      <c r="F30" s="10">
        <f>VLOOKUP(B30,'Trial Balance Summary'!$G$5:$K$59,5,FALSE)</f>
        <v>0</v>
      </c>
      <c r="G30" s="10">
        <f t="shared" si="7"/>
        <v>0</v>
      </c>
      <c r="H30" s="10">
        <f t="shared" si="7"/>
        <v>0</v>
      </c>
      <c r="I30" s="10">
        <f t="shared" si="7"/>
        <v>0</v>
      </c>
      <c r="J30" s="10">
        <f t="shared" si="7"/>
        <v>0</v>
      </c>
      <c r="K30" s="10">
        <f t="shared" si="7"/>
        <v>0</v>
      </c>
      <c r="L30" s="10">
        <f t="shared" si="7"/>
        <v>0</v>
      </c>
      <c r="M30" s="10">
        <f t="shared" si="7"/>
        <v>0</v>
      </c>
      <c r="N30" s="10">
        <f t="shared" si="7"/>
        <v>0</v>
      </c>
      <c r="O30" s="10">
        <f t="shared" si="7"/>
        <v>0</v>
      </c>
      <c r="V30" s="30">
        <f t="shared" si="8"/>
        <v>0</v>
      </c>
    </row>
    <row r="31" spans="1:22" x14ac:dyDescent="0.25">
      <c r="A31" s="8">
        <f t="shared" si="9"/>
        <v>20</v>
      </c>
      <c r="B31" s="8">
        <v>346</v>
      </c>
      <c r="C31" s="3" t="s">
        <v>15</v>
      </c>
      <c r="D31" s="34" t="s">
        <v>89</v>
      </c>
      <c r="E31" s="8" t="s">
        <v>180</v>
      </c>
      <c r="F31" s="10">
        <f>VLOOKUP(B31,'Trial Balance Summary'!$G$5:$K$59,5,FALSE)</f>
        <v>0</v>
      </c>
      <c r="G31" s="10">
        <f t="shared" si="7"/>
        <v>0</v>
      </c>
      <c r="H31" s="10">
        <f t="shared" si="7"/>
        <v>0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 t="shared" si="7"/>
        <v>0</v>
      </c>
      <c r="M31" s="10">
        <f t="shared" si="7"/>
        <v>0</v>
      </c>
      <c r="N31" s="10">
        <f t="shared" si="7"/>
        <v>0</v>
      </c>
      <c r="O31" s="10">
        <f t="shared" si="7"/>
        <v>0</v>
      </c>
      <c r="V31" s="30">
        <f t="shared" si="8"/>
        <v>0</v>
      </c>
    </row>
    <row r="32" spans="1:22" x14ac:dyDescent="0.25">
      <c r="A32" s="8">
        <f t="shared" si="9"/>
        <v>21</v>
      </c>
      <c r="B32" s="8">
        <v>347</v>
      </c>
      <c r="C32" s="3" t="s">
        <v>35</v>
      </c>
      <c r="D32" s="34" t="s">
        <v>89</v>
      </c>
      <c r="E32" s="8" t="s">
        <v>180</v>
      </c>
      <c r="F32" s="10">
        <f>VLOOKUP(B32,'Trial Balance Summary'!$G$5:$K$59,5,FALSE)</f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 t="shared" si="7"/>
        <v>0</v>
      </c>
      <c r="O32" s="10">
        <f t="shared" si="7"/>
        <v>0</v>
      </c>
      <c r="V32" s="30">
        <f t="shared" si="8"/>
        <v>0</v>
      </c>
    </row>
    <row r="33" spans="1:22" x14ac:dyDescent="0.25">
      <c r="A33" s="8">
        <f t="shared" si="9"/>
        <v>22</v>
      </c>
      <c r="B33" s="8">
        <v>348</v>
      </c>
      <c r="C33" s="3" t="s">
        <v>36</v>
      </c>
      <c r="D33" s="34" t="s">
        <v>89</v>
      </c>
      <c r="E33" s="8" t="s">
        <v>180</v>
      </c>
      <c r="F33" s="10">
        <f>VLOOKUP(B33,'Trial Balance Summary'!$G$5:$K$59,5,FALSE)</f>
        <v>0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10">
        <f t="shared" si="7"/>
        <v>0</v>
      </c>
      <c r="L33" s="10">
        <f t="shared" si="7"/>
        <v>0</v>
      </c>
      <c r="M33" s="10">
        <f t="shared" si="7"/>
        <v>0</v>
      </c>
      <c r="N33" s="10">
        <f t="shared" si="7"/>
        <v>0</v>
      </c>
      <c r="O33" s="10">
        <f t="shared" si="7"/>
        <v>0</v>
      </c>
      <c r="V33" s="30">
        <f t="shared" si="8"/>
        <v>0</v>
      </c>
    </row>
    <row r="34" spans="1:22" x14ac:dyDescent="0.25">
      <c r="A34" s="8">
        <f t="shared" si="9"/>
        <v>23</v>
      </c>
      <c r="C34" s="14" t="s">
        <v>22</v>
      </c>
      <c r="D34" s="8"/>
      <c r="E34" s="8"/>
      <c r="F34" s="12">
        <f>SUM(F25:F33)</f>
        <v>0</v>
      </c>
      <c r="G34" s="12">
        <f t="shared" ref="G34:O34" si="10">SUM(G25:G33)</f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</row>
    <row r="35" spans="1:22" x14ac:dyDescent="0.25">
      <c r="D35" s="8"/>
      <c r="E35" s="8"/>
    </row>
    <row r="36" spans="1:22" x14ac:dyDescent="0.25">
      <c r="C36" s="6" t="s">
        <v>23</v>
      </c>
      <c r="D36" s="8"/>
      <c r="E36" s="8"/>
    </row>
    <row r="37" spans="1:22" x14ac:dyDescent="0.25">
      <c r="A37" s="8">
        <f>A34+1</f>
        <v>24</v>
      </c>
      <c r="B37" s="8">
        <v>350</v>
      </c>
      <c r="C37" s="3" t="s">
        <v>16</v>
      </c>
      <c r="D37" s="34" t="s">
        <v>89</v>
      </c>
      <c r="E37" s="8"/>
      <c r="F37" s="10">
        <f>VLOOKUP(B37,'Trial Balance Summary'!$G$5:$K$59,5,FALSE)</f>
        <v>320549.85876131232</v>
      </c>
      <c r="G37" s="10">
        <f t="shared" ref="G37:O45" si="11">IFERROR($F37*VLOOKUP($D37,CLASSIFIERS,G$200,FALSE),0)</f>
        <v>0</v>
      </c>
      <c r="H37" s="10">
        <f t="shared" si="11"/>
        <v>320549.85876131232</v>
      </c>
      <c r="I37" s="10">
        <f t="shared" si="11"/>
        <v>0</v>
      </c>
      <c r="J37" s="10">
        <f t="shared" si="11"/>
        <v>0</v>
      </c>
      <c r="K37" s="10">
        <f t="shared" si="11"/>
        <v>0</v>
      </c>
      <c r="L37" s="10">
        <f t="shared" si="11"/>
        <v>0</v>
      </c>
      <c r="M37" s="10">
        <f t="shared" si="11"/>
        <v>0</v>
      </c>
      <c r="N37" s="10">
        <f t="shared" si="11"/>
        <v>0</v>
      </c>
      <c r="O37" s="10">
        <f t="shared" si="11"/>
        <v>0</v>
      </c>
      <c r="V37" s="30">
        <f t="shared" ref="V37:V45" si="12">IF(ROUND(SUM(G37:O37)-F37,1)=0,0,1)</f>
        <v>0</v>
      </c>
    </row>
    <row r="38" spans="1:22" x14ac:dyDescent="0.25">
      <c r="A38" s="8">
        <f t="shared" ref="A38:A46" si="13">A37+1</f>
        <v>25</v>
      </c>
      <c r="B38" s="8">
        <v>352</v>
      </c>
      <c r="C38" s="3" t="s">
        <v>17</v>
      </c>
      <c r="D38" s="34" t="s">
        <v>89</v>
      </c>
      <c r="E38" s="8"/>
      <c r="F38" s="10">
        <f>VLOOKUP(B38,'Trial Balance Summary'!$G$5:$K$59,5,FALSE)</f>
        <v>4915268.3611902948</v>
      </c>
      <c r="G38" s="10">
        <f t="shared" si="11"/>
        <v>0</v>
      </c>
      <c r="H38" s="10">
        <f t="shared" si="11"/>
        <v>4915268.3611902948</v>
      </c>
      <c r="I38" s="10">
        <f t="shared" si="11"/>
        <v>0</v>
      </c>
      <c r="J38" s="10">
        <f t="shared" si="11"/>
        <v>0</v>
      </c>
      <c r="K38" s="10">
        <f t="shared" si="11"/>
        <v>0</v>
      </c>
      <c r="L38" s="10">
        <f t="shared" si="11"/>
        <v>0</v>
      </c>
      <c r="M38" s="10">
        <f t="shared" si="11"/>
        <v>0</v>
      </c>
      <c r="N38" s="10">
        <f t="shared" si="11"/>
        <v>0</v>
      </c>
      <c r="O38" s="10">
        <f t="shared" si="11"/>
        <v>0</v>
      </c>
      <c r="V38" s="30">
        <f t="shared" si="12"/>
        <v>0</v>
      </c>
    </row>
    <row r="39" spans="1:22" x14ac:dyDescent="0.25">
      <c r="A39" s="8">
        <f t="shared" si="13"/>
        <v>26</v>
      </c>
      <c r="B39" s="8">
        <v>353</v>
      </c>
      <c r="C39" s="3" t="s">
        <v>37</v>
      </c>
      <c r="D39" s="34" t="s">
        <v>89</v>
      </c>
      <c r="E39" s="8"/>
      <c r="F39" s="10">
        <f>VLOOKUP(B39,'Trial Balance Summary'!$G$5:$K$59,5,FALSE)</f>
        <v>37792346.728484951</v>
      </c>
      <c r="G39" s="10">
        <f t="shared" si="11"/>
        <v>0</v>
      </c>
      <c r="H39" s="10">
        <f t="shared" si="11"/>
        <v>37792346.728484951</v>
      </c>
      <c r="I39" s="10">
        <f t="shared" si="11"/>
        <v>0</v>
      </c>
      <c r="J39" s="10">
        <f t="shared" si="11"/>
        <v>0</v>
      </c>
      <c r="K39" s="10">
        <f t="shared" si="11"/>
        <v>0</v>
      </c>
      <c r="L39" s="10">
        <f t="shared" si="11"/>
        <v>0</v>
      </c>
      <c r="M39" s="10">
        <f t="shared" si="11"/>
        <v>0</v>
      </c>
      <c r="N39" s="10">
        <f t="shared" si="11"/>
        <v>0</v>
      </c>
      <c r="O39" s="10">
        <f t="shared" si="11"/>
        <v>0</v>
      </c>
      <c r="V39" s="30">
        <f t="shared" si="12"/>
        <v>0</v>
      </c>
    </row>
    <row r="40" spans="1:22" x14ac:dyDescent="0.25">
      <c r="A40" s="8">
        <f t="shared" si="13"/>
        <v>27</v>
      </c>
      <c r="B40" s="8">
        <v>354</v>
      </c>
      <c r="C40" s="3" t="s">
        <v>38</v>
      </c>
      <c r="D40" s="34" t="s">
        <v>89</v>
      </c>
      <c r="E40" s="8"/>
      <c r="F40" s="10">
        <f>VLOOKUP(B40,'Trial Balance Summary'!$G$5:$K$59,5,FALSE)</f>
        <v>5267810.0227479562</v>
      </c>
      <c r="G40" s="10">
        <f t="shared" si="11"/>
        <v>0</v>
      </c>
      <c r="H40" s="10">
        <f t="shared" si="11"/>
        <v>5267810.0227479562</v>
      </c>
      <c r="I40" s="10">
        <f t="shared" si="11"/>
        <v>0</v>
      </c>
      <c r="J40" s="10">
        <f t="shared" si="11"/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0">
        <f t="shared" si="11"/>
        <v>0</v>
      </c>
      <c r="V40" s="30">
        <f t="shared" si="12"/>
        <v>0</v>
      </c>
    </row>
    <row r="41" spans="1:22" x14ac:dyDescent="0.25">
      <c r="A41" s="8">
        <f t="shared" si="13"/>
        <v>28</v>
      </c>
      <c r="B41" s="8">
        <v>355</v>
      </c>
      <c r="C41" s="3" t="s">
        <v>39</v>
      </c>
      <c r="D41" s="34" t="s">
        <v>89</v>
      </c>
      <c r="E41" s="8"/>
      <c r="F41" s="10">
        <f>VLOOKUP(B41,'Trial Balance Summary'!$G$5:$K$59,5,FALSE)</f>
        <v>0</v>
      </c>
      <c r="G41" s="10">
        <f t="shared" si="11"/>
        <v>0</v>
      </c>
      <c r="H41" s="10">
        <f t="shared" si="11"/>
        <v>0</v>
      </c>
      <c r="I41" s="10">
        <f t="shared" si="11"/>
        <v>0</v>
      </c>
      <c r="J41" s="10">
        <f t="shared" si="11"/>
        <v>0</v>
      </c>
      <c r="K41" s="10">
        <f t="shared" si="11"/>
        <v>0</v>
      </c>
      <c r="L41" s="10">
        <f t="shared" si="11"/>
        <v>0</v>
      </c>
      <c r="M41" s="10">
        <f t="shared" si="11"/>
        <v>0</v>
      </c>
      <c r="N41" s="10">
        <f t="shared" si="11"/>
        <v>0</v>
      </c>
      <c r="O41" s="10">
        <f t="shared" si="11"/>
        <v>0</v>
      </c>
      <c r="V41" s="30">
        <f t="shared" si="12"/>
        <v>0</v>
      </c>
    </row>
    <row r="42" spans="1:22" x14ac:dyDescent="0.25">
      <c r="A42" s="8">
        <f t="shared" si="13"/>
        <v>29</v>
      </c>
      <c r="B42" s="8">
        <v>356</v>
      </c>
      <c r="C42" s="3" t="s">
        <v>40</v>
      </c>
      <c r="D42" s="34" t="s">
        <v>89</v>
      </c>
      <c r="E42" s="8"/>
      <c r="F42" s="10">
        <f>VLOOKUP(B42,'Trial Balance Summary'!$G$5:$K$59,5,FALSE)</f>
        <v>1705495.2506739777</v>
      </c>
      <c r="G42" s="10">
        <f t="shared" si="11"/>
        <v>0</v>
      </c>
      <c r="H42" s="10">
        <f t="shared" si="11"/>
        <v>1705495.2506739777</v>
      </c>
      <c r="I42" s="10">
        <f t="shared" si="11"/>
        <v>0</v>
      </c>
      <c r="J42" s="10">
        <f t="shared" si="11"/>
        <v>0</v>
      </c>
      <c r="K42" s="10">
        <f t="shared" si="11"/>
        <v>0</v>
      </c>
      <c r="L42" s="10">
        <f t="shared" si="11"/>
        <v>0</v>
      </c>
      <c r="M42" s="10">
        <f t="shared" si="11"/>
        <v>0</v>
      </c>
      <c r="N42" s="10">
        <f t="shared" si="11"/>
        <v>0</v>
      </c>
      <c r="O42" s="10">
        <f t="shared" si="11"/>
        <v>0</v>
      </c>
      <c r="V42" s="30">
        <f t="shared" si="12"/>
        <v>0</v>
      </c>
    </row>
    <row r="43" spans="1:22" x14ac:dyDescent="0.25">
      <c r="A43" s="8">
        <f t="shared" si="13"/>
        <v>30</v>
      </c>
      <c r="B43" s="8">
        <v>357</v>
      </c>
      <c r="C43" s="3" t="s">
        <v>41</v>
      </c>
      <c r="D43" s="34" t="s">
        <v>89</v>
      </c>
      <c r="E43" s="8"/>
      <c r="F43" s="10">
        <f>VLOOKUP(B43,'Trial Balance Summary'!$G$5:$K$59,5,FALSE)</f>
        <v>0</v>
      </c>
      <c r="G43" s="10">
        <f t="shared" si="11"/>
        <v>0</v>
      </c>
      <c r="H43" s="10">
        <f t="shared" si="11"/>
        <v>0</v>
      </c>
      <c r="I43" s="10">
        <f t="shared" si="11"/>
        <v>0</v>
      </c>
      <c r="J43" s="10">
        <f t="shared" si="11"/>
        <v>0</v>
      </c>
      <c r="K43" s="10">
        <f t="shared" si="11"/>
        <v>0</v>
      </c>
      <c r="L43" s="10">
        <f t="shared" si="11"/>
        <v>0</v>
      </c>
      <c r="M43" s="10">
        <f t="shared" si="11"/>
        <v>0</v>
      </c>
      <c r="N43" s="10">
        <f t="shared" si="11"/>
        <v>0</v>
      </c>
      <c r="O43" s="10">
        <f t="shared" si="11"/>
        <v>0</v>
      </c>
      <c r="V43" s="30">
        <f t="shared" si="12"/>
        <v>0</v>
      </c>
    </row>
    <row r="44" spans="1:22" x14ac:dyDescent="0.25">
      <c r="A44" s="8">
        <f t="shared" si="13"/>
        <v>31</v>
      </c>
      <c r="B44" s="8">
        <v>358</v>
      </c>
      <c r="C44" s="3" t="s">
        <v>42</v>
      </c>
      <c r="D44" s="34" t="s">
        <v>89</v>
      </c>
      <c r="E44" s="8"/>
      <c r="F44" s="10">
        <f>VLOOKUP(B44,'Trial Balance Summary'!$G$5:$K$59,5,FALSE)</f>
        <v>0</v>
      </c>
      <c r="G44" s="10">
        <f t="shared" si="11"/>
        <v>0</v>
      </c>
      <c r="H44" s="10">
        <f t="shared" si="11"/>
        <v>0</v>
      </c>
      <c r="I44" s="10">
        <f t="shared" si="11"/>
        <v>0</v>
      </c>
      <c r="J44" s="10">
        <f t="shared" si="11"/>
        <v>0</v>
      </c>
      <c r="K44" s="10">
        <f t="shared" si="11"/>
        <v>0</v>
      </c>
      <c r="L44" s="10">
        <f t="shared" si="11"/>
        <v>0</v>
      </c>
      <c r="M44" s="10">
        <f t="shared" si="11"/>
        <v>0</v>
      </c>
      <c r="N44" s="10">
        <f t="shared" si="11"/>
        <v>0</v>
      </c>
      <c r="O44" s="10">
        <f t="shared" si="11"/>
        <v>0</v>
      </c>
      <c r="V44" s="30">
        <f t="shared" si="12"/>
        <v>0</v>
      </c>
    </row>
    <row r="45" spans="1:22" x14ac:dyDescent="0.25">
      <c r="A45" s="8">
        <f t="shared" si="13"/>
        <v>32</v>
      </c>
      <c r="B45" s="8">
        <v>359</v>
      </c>
      <c r="C45" s="3" t="s">
        <v>43</v>
      </c>
      <c r="D45" s="34" t="s">
        <v>89</v>
      </c>
      <c r="E45" s="8"/>
      <c r="F45" s="10">
        <f>VLOOKUP(B45,'Trial Balance Summary'!$G$5:$K$59,5,FALSE)</f>
        <v>60537.440304718402</v>
      </c>
      <c r="G45" s="10">
        <f t="shared" si="11"/>
        <v>0</v>
      </c>
      <c r="H45" s="10">
        <f t="shared" si="11"/>
        <v>60537.440304718402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0">
        <f t="shared" si="11"/>
        <v>0</v>
      </c>
      <c r="N45" s="10">
        <f t="shared" si="11"/>
        <v>0</v>
      </c>
      <c r="O45" s="10">
        <f t="shared" si="11"/>
        <v>0</v>
      </c>
      <c r="V45" s="30">
        <f t="shared" si="12"/>
        <v>0</v>
      </c>
    </row>
    <row r="46" spans="1:22" x14ac:dyDescent="0.25">
      <c r="A46" s="8">
        <f t="shared" si="13"/>
        <v>33</v>
      </c>
      <c r="C46" s="14" t="s">
        <v>24</v>
      </c>
      <c r="D46" s="8"/>
      <c r="E46" s="8"/>
      <c r="F46" s="12">
        <f>SUM(F37:F45)</f>
        <v>50062007.662163213</v>
      </c>
      <c r="G46" s="12">
        <f t="shared" ref="G46:O46" si="14">SUM(G37:G45)</f>
        <v>0</v>
      </c>
      <c r="H46" s="12">
        <f t="shared" si="14"/>
        <v>50062007.662163213</v>
      </c>
      <c r="I46" s="12">
        <f t="shared" si="14"/>
        <v>0</v>
      </c>
      <c r="J46" s="12">
        <f t="shared" si="14"/>
        <v>0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12">
        <f t="shared" si="14"/>
        <v>0</v>
      </c>
      <c r="O46" s="12">
        <f t="shared" si="14"/>
        <v>0</v>
      </c>
    </row>
    <row r="47" spans="1:22" x14ac:dyDescent="0.25">
      <c r="D47" s="8"/>
      <c r="E47" s="8"/>
    </row>
    <row r="48" spans="1:22" x14ac:dyDescent="0.25">
      <c r="C48" s="6" t="s">
        <v>25</v>
      </c>
      <c r="D48" s="8"/>
      <c r="E48" s="8"/>
    </row>
    <row r="49" spans="1:22" x14ac:dyDescent="0.25">
      <c r="A49" s="8">
        <f>A46+1</f>
        <v>34</v>
      </c>
      <c r="B49" s="8">
        <v>360</v>
      </c>
      <c r="C49" s="3" t="s">
        <v>16</v>
      </c>
      <c r="D49" s="34" t="s">
        <v>110</v>
      </c>
      <c r="E49" s="8" t="s">
        <v>181</v>
      </c>
      <c r="F49" s="10">
        <f>VLOOKUP(B49,'Trial Balance Summary'!$G$5:$K$59,5,FALSE)</f>
        <v>0</v>
      </c>
      <c r="G49" s="10">
        <f t="shared" ref="G49:O63" si="15">IFERROR($F49*VLOOKUP($D49,CLASSIFIERS,G$200,FALSE),0)</f>
        <v>0</v>
      </c>
      <c r="H49" s="10">
        <f t="shared" si="15"/>
        <v>0</v>
      </c>
      <c r="I49" s="10">
        <f t="shared" si="15"/>
        <v>0</v>
      </c>
      <c r="J49" s="10">
        <f t="shared" si="15"/>
        <v>0</v>
      </c>
      <c r="K49" s="10">
        <f t="shared" si="15"/>
        <v>0</v>
      </c>
      <c r="L49" s="10">
        <f t="shared" si="15"/>
        <v>0</v>
      </c>
      <c r="M49" s="10">
        <f t="shared" si="15"/>
        <v>0</v>
      </c>
      <c r="N49" s="10">
        <f t="shared" si="15"/>
        <v>0</v>
      </c>
      <c r="O49" s="10">
        <f t="shared" si="15"/>
        <v>0</v>
      </c>
      <c r="V49" s="30">
        <f t="shared" ref="V49:V63" si="16">IF(ROUND(SUM(G49:O49)-F49,1)=0,0,1)</f>
        <v>0</v>
      </c>
    </row>
    <row r="50" spans="1:22" x14ac:dyDescent="0.25">
      <c r="A50" s="8">
        <f t="shared" ref="A50:A64" si="17">A49+1</f>
        <v>35</v>
      </c>
      <c r="B50" s="8">
        <v>361</v>
      </c>
      <c r="C50" s="3" t="s">
        <v>17</v>
      </c>
      <c r="D50" s="34" t="s">
        <v>111</v>
      </c>
      <c r="E50" s="8" t="s">
        <v>181</v>
      </c>
      <c r="F50" s="10">
        <f>VLOOKUP(B50,'Trial Balance Summary'!$G$5:$K$59,5,FALSE)</f>
        <v>0</v>
      </c>
      <c r="G50" s="10">
        <f t="shared" si="15"/>
        <v>0</v>
      </c>
      <c r="H50" s="10">
        <f t="shared" si="15"/>
        <v>0</v>
      </c>
      <c r="I50" s="10">
        <f t="shared" si="15"/>
        <v>0</v>
      </c>
      <c r="J50" s="10">
        <f t="shared" si="15"/>
        <v>0</v>
      </c>
      <c r="K50" s="10">
        <f t="shared" si="15"/>
        <v>0</v>
      </c>
      <c r="L50" s="10">
        <f t="shared" si="15"/>
        <v>0</v>
      </c>
      <c r="M50" s="10">
        <f t="shared" si="15"/>
        <v>0</v>
      </c>
      <c r="N50" s="10">
        <f t="shared" si="15"/>
        <v>0</v>
      </c>
      <c r="O50" s="10">
        <f t="shared" si="15"/>
        <v>0</v>
      </c>
      <c r="V50" s="30">
        <f t="shared" si="16"/>
        <v>0</v>
      </c>
    </row>
    <row r="51" spans="1:22" x14ac:dyDescent="0.25">
      <c r="A51" s="8">
        <f t="shared" si="17"/>
        <v>36</v>
      </c>
      <c r="B51" s="8">
        <v>362</v>
      </c>
      <c r="C51" s="3" t="s">
        <v>37</v>
      </c>
      <c r="D51" s="34" t="s">
        <v>112</v>
      </c>
      <c r="E51" s="8" t="s">
        <v>181</v>
      </c>
      <c r="F51" s="10">
        <f>VLOOKUP(B51,'Trial Balance Summary'!$G$5:$K$59,5,FALSE)</f>
        <v>0</v>
      </c>
      <c r="G51" s="10">
        <f t="shared" si="15"/>
        <v>0</v>
      </c>
      <c r="H51" s="10">
        <f t="shared" si="15"/>
        <v>0</v>
      </c>
      <c r="I51" s="10">
        <f t="shared" si="15"/>
        <v>0</v>
      </c>
      <c r="J51" s="10">
        <f t="shared" si="15"/>
        <v>0</v>
      </c>
      <c r="K51" s="10">
        <f t="shared" si="15"/>
        <v>0</v>
      </c>
      <c r="L51" s="10">
        <f t="shared" si="15"/>
        <v>0</v>
      </c>
      <c r="M51" s="10">
        <f t="shared" si="15"/>
        <v>0</v>
      </c>
      <c r="N51" s="10">
        <f t="shared" si="15"/>
        <v>0</v>
      </c>
      <c r="O51" s="10">
        <f t="shared" si="15"/>
        <v>0</v>
      </c>
      <c r="V51" s="30">
        <f t="shared" si="16"/>
        <v>0</v>
      </c>
    </row>
    <row r="52" spans="1:22" x14ac:dyDescent="0.25">
      <c r="A52" s="8">
        <f t="shared" si="17"/>
        <v>37</v>
      </c>
      <c r="B52" s="8">
        <v>363</v>
      </c>
      <c r="C52" s="3" t="s">
        <v>44</v>
      </c>
      <c r="D52" s="34" t="s">
        <v>89</v>
      </c>
      <c r="E52" s="8" t="s">
        <v>181</v>
      </c>
      <c r="F52" s="10">
        <f>VLOOKUP(B52,'Trial Balance Summary'!$G$5:$K$59,5,FALSE)</f>
        <v>0</v>
      </c>
      <c r="G52" s="10">
        <f t="shared" si="15"/>
        <v>0</v>
      </c>
      <c r="H52" s="10">
        <f t="shared" si="15"/>
        <v>0</v>
      </c>
      <c r="I52" s="10">
        <f t="shared" si="15"/>
        <v>0</v>
      </c>
      <c r="J52" s="10">
        <f t="shared" si="15"/>
        <v>0</v>
      </c>
      <c r="K52" s="10">
        <f t="shared" si="15"/>
        <v>0</v>
      </c>
      <c r="L52" s="10">
        <f t="shared" si="15"/>
        <v>0</v>
      </c>
      <c r="M52" s="10">
        <f t="shared" si="15"/>
        <v>0</v>
      </c>
      <c r="N52" s="10">
        <f t="shared" si="15"/>
        <v>0</v>
      </c>
      <c r="O52" s="10">
        <f t="shared" si="15"/>
        <v>0</v>
      </c>
      <c r="V52" s="30">
        <f t="shared" si="16"/>
        <v>0</v>
      </c>
    </row>
    <row r="53" spans="1:22" x14ac:dyDescent="0.25">
      <c r="A53" s="8">
        <f t="shared" si="17"/>
        <v>38</v>
      </c>
      <c r="B53" s="8">
        <v>364</v>
      </c>
      <c r="C53" s="3" t="s">
        <v>45</v>
      </c>
      <c r="D53" s="34" t="s">
        <v>113</v>
      </c>
      <c r="E53" s="8" t="s">
        <v>181</v>
      </c>
      <c r="F53" s="10">
        <f>VLOOKUP(B53,'Trial Balance Summary'!$G$5:$K$59,5,FALSE)</f>
        <v>0</v>
      </c>
      <c r="G53" s="10">
        <f t="shared" si="15"/>
        <v>0</v>
      </c>
      <c r="H53" s="10">
        <f t="shared" si="15"/>
        <v>0</v>
      </c>
      <c r="I53" s="10">
        <f t="shared" si="15"/>
        <v>0</v>
      </c>
      <c r="J53" s="10">
        <f t="shared" si="15"/>
        <v>0</v>
      </c>
      <c r="K53" s="10">
        <f t="shared" si="15"/>
        <v>0</v>
      </c>
      <c r="L53" s="10">
        <f t="shared" si="15"/>
        <v>0</v>
      </c>
      <c r="M53" s="10">
        <f t="shared" si="15"/>
        <v>0</v>
      </c>
      <c r="N53" s="10">
        <f t="shared" si="15"/>
        <v>0</v>
      </c>
      <c r="O53" s="10">
        <f t="shared" si="15"/>
        <v>0</v>
      </c>
      <c r="V53" s="30">
        <f t="shared" si="16"/>
        <v>0</v>
      </c>
    </row>
    <row r="54" spans="1:22" x14ac:dyDescent="0.25">
      <c r="A54" s="8">
        <f t="shared" si="17"/>
        <v>39</v>
      </c>
      <c r="B54" s="8">
        <v>365</v>
      </c>
      <c r="C54" s="3" t="s">
        <v>46</v>
      </c>
      <c r="D54" s="34" t="s">
        <v>114</v>
      </c>
      <c r="E54" s="8" t="s">
        <v>181</v>
      </c>
      <c r="F54" s="10">
        <f>VLOOKUP(B54,'Trial Balance Summary'!$G$5:$K$59,5,FALSE)</f>
        <v>0</v>
      </c>
      <c r="G54" s="10">
        <f t="shared" si="15"/>
        <v>0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10">
        <f t="shared" si="15"/>
        <v>0</v>
      </c>
      <c r="L54" s="10">
        <f t="shared" si="15"/>
        <v>0</v>
      </c>
      <c r="M54" s="10">
        <f t="shared" si="15"/>
        <v>0</v>
      </c>
      <c r="N54" s="10">
        <f t="shared" si="15"/>
        <v>0</v>
      </c>
      <c r="O54" s="10">
        <f t="shared" si="15"/>
        <v>0</v>
      </c>
      <c r="V54" s="30">
        <f t="shared" si="16"/>
        <v>0</v>
      </c>
    </row>
    <row r="55" spans="1:22" x14ac:dyDescent="0.25">
      <c r="A55" s="8">
        <f t="shared" si="17"/>
        <v>40</v>
      </c>
      <c r="B55" s="8">
        <v>366</v>
      </c>
      <c r="C55" s="3" t="s">
        <v>41</v>
      </c>
      <c r="D55" s="34" t="s">
        <v>115</v>
      </c>
      <c r="E55" s="8" t="s">
        <v>181</v>
      </c>
      <c r="F55" s="10">
        <f>VLOOKUP(B55,'Trial Balance Summary'!$G$5:$K$59,5,FALSE)</f>
        <v>0</v>
      </c>
      <c r="G55" s="10">
        <f t="shared" si="15"/>
        <v>0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10">
        <f t="shared" si="15"/>
        <v>0</v>
      </c>
      <c r="N55" s="10">
        <f t="shared" si="15"/>
        <v>0</v>
      </c>
      <c r="O55" s="10">
        <f t="shared" si="15"/>
        <v>0</v>
      </c>
      <c r="V55" s="30">
        <f t="shared" si="16"/>
        <v>0</v>
      </c>
    </row>
    <row r="56" spans="1:22" x14ac:dyDescent="0.25">
      <c r="A56" s="8">
        <f t="shared" si="17"/>
        <v>41</v>
      </c>
      <c r="B56" s="8">
        <v>367</v>
      </c>
      <c r="C56" s="3" t="s">
        <v>47</v>
      </c>
      <c r="D56" s="34" t="s">
        <v>116</v>
      </c>
      <c r="E56" s="8" t="s">
        <v>181</v>
      </c>
      <c r="F56" s="10">
        <f>VLOOKUP(B56,'Trial Balance Summary'!$G$5:$K$59,5,FALSE)</f>
        <v>0</v>
      </c>
      <c r="G56" s="10">
        <f t="shared" si="15"/>
        <v>0</v>
      </c>
      <c r="H56" s="10">
        <f t="shared" si="15"/>
        <v>0</v>
      </c>
      <c r="I56" s="10">
        <f t="shared" si="15"/>
        <v>0</v>
      </c>
      <c r="J56" s="10">
        <f t="shared" si="15"/>
        <v>0</v>
      </c>
      <c r="K56" s="10">
        <f t="shared" si="15"/>
        <v>0</v>
      </c>
      <c r="L56" s="10">
        <f t="shared" si="15"/>
        <v>0</v>
      </c>
      <c r="M56" s="10">
        <f t="shared" si="15"/>
        <v>0</v>
      </c>
      <c r="N56" s="10">
        <f t="shared" si="15"/>
        <v>0</v>
      </c>
      <c r="O56" s="10">
        <f t="shared" si="15"/>
        <v>0</v>
      </c>
      <c r="V56" s="30">
        <f t="shared" si="16"/>
        <v>0</v>
      </c>
    </row>
    <row r="57" spans="1:22" x14ac:dyDescent="0.25">
      <c r="A57" s="8">
        <f t="shared" si="17"/>
        <v>42</v>
      </c>
      <c r="B57" s="8">
        <v>368</v>
      </c>
      <c r="C57" s="3" t="s">
        <v>48</v>
      </c>
      <c r="D57" s="34" t="s">
        <v>117</v>
      </c>
      <c r="E57" s="8" t="s">
        <v>181</v>
      </c>
      <c r="F57" s="10">
        <f>VLOOKUP(B57,'Trial Balance Summary'!$G$5:$K$59,5,FALSE)</f>
        <v>0</v>
      </c>
      <c r="G57" s="10">
        <f t="shared" si="15"/>
        <v>0</v>
      </c>
      <c r="H57" s="10">
        <f t="shared" si="15"/>
        <v>0</v>
      </c>
      <c r="I57" s="10">
        <f t="shared" si="15"/>
        <v>0</v>
      </c>
      <c r="J57" s="10">
        <f t="shared" si="15"/>
        <v>0</v>
      </c>
      <c r="K57" s="10">
        <f t="shared" si="15"/>
        <v>0</v>
      </c>
      <c r="L57" s="10">
        <f t="shared" si="15"/>
        <v>0</v>
      </c>
      <c r="M57" s="10">
        <f t="shared" si="15"/>
        <v>0</v>
      </c>
      <c r="N57" s="10">
        <f t="shared" si="15"/>
        <v>0</v>
      </c>
      <c r="O57" s="10">
        <f t="shared" si="15"/>
        <v>0</v>
      </c>
      <c r="V57" s="30">
        <f t="shared" si="16"/>
        <v>0</v>
      </c>
    </row>
    <row r="58" spans="1:22" x14ac:dyDescent="0.25">
      <c r="A58" s="8">
        <f t="shared" si="17"/>
        <v>43</v>
      </c>
      <c r="B58" s="8">
        <v>369</v>
      </c>
      <c r="C58" s="3" t="s">
        <v>49</v>
      </c>
      <c r="D58" s="34" t="s">
        <v>118</v>
      </c>
      <c r="E58" s="8" t="s">
        <v>181</v>
      </c>
      <c r="F58" s="10">
        <f>VLOOKUP(B58,'Trial Balance Summary'!$G$5:$K$59,5,FALSE)</f>
        <v>0</v>
      </c>
      <c r="G58" s="10">
        <f t="shared" si="15"/>
        <v>0</v>
      </c>
      <c r="H58" s="10">
        <f t="shared" si="15"/>
        <v>0</v>
      </c>
      <c r="I58" s="10">
        <f t="shared" si="15"/>
        <v>0</v>
      </c>
      <c r="J58" s="10">
        <f t="shared" si="15"/>
        <v>0</v>
      </c>
      <c r="K58" s="10">
        <f t="shared" si="15"/>
        <v>0</v>
      </c>
      <c r="L58" s="10">
        <f t="shared" si="15"/>
        <v>0</v>
      </c>
      <c r="M58" s="10">
        <f t="shared" si="15"/>
        <v>0</v>
      </c>
      <c r="N58" s="10">
        <f t="shared" si="15"/>
        <v>0</v>
      </c>
      <c r="O58" s="10">
        <f t="shared" si="15"/>
        <v>0</v>
      </c>
      <c r="V58" s="30">
        <f t="shared" si="16"/>
        <v>0</v>
      </c>
    </row>
    <row r="59" spans="1:22" x14ac:dyDescent="0.25">
      <c r="A59" s="8">
        <f t="shared" si="17"/>
        <v>44</v>
      </c>
      <c r="B59" s="8">
        <v>370</v>
      </c>
      <c r="C59" s="3" t="s">
        <v>50</v>
      </c>
      <c r="D59" s="34" t="s">
        <v>119</v>
      </c>
      <c r="E59" s="8" t="s">
        <v>181</v>
      </c>
      <c r="F59" s="10">
        <f>VLOOKUP(B59,'Trial Balance Summary'!$G$5:$K$59,5,FALSE)</f>
        <v>0</v>
      </c>
      <c r="G59" s="10">
        <f t="shared" si="15"/>
        <v>0</v>
      </c>
      <c r="H59" s="10">
        <f t="shared" si="15"/>
        <v>0</v>
      </c>
      <c r="I59" s="10">
        <f t="shared" si="15"/>
        <v>0</v>
      </c>
      <c r="J59" s="10">
        <f t="shared" si="15"/>
        <v>0</v>
      </c>
      <c r="K59" s="10">
        <f t="shared" si="15"/>
        <v>0</v>
      </c>
      <c r="L59" s="10">
        <f t="shared" si="15"/>
        <v>0</v>
      </c>
      <c r="M59" s="10">
        <f t="shared" si="15"/>
        <v>0</v>
      </c>
      <c r="N59" s="10">
        <f t="shared" si="15"/>
        <v>0</v>
      </c>
      <c r="O59" s="10">
        <f t="shared" si="15"/>
        <v>0</v>
      </c>
      <c r="V59" s="30">
        <f t="shared" si="16"/>
        <v>0</v>
      </c>
    </row>
    <row r="60" spans="1:22" x14ac:dyDescent="0.25">
      <c r="A60" s="8">
        <f t="shared" si="17"/>
        <v>45</v>
      </c>
      <c r="B60" s="8">
        <v>371</v>
      </c>
      <c r="C60" s="3" t="s">
        <v>51</v>
      </c>
      <c r="D60" s="34" t="s">
        <v>120</v>
      </c>
      <c r="E60" s="8" t="s">
        <v>181</v>
      </c>
      <c r="F60" s="10">
        <f>VLOOKUP(B60,'Trial Balance Summary'!$G$5:$K$59,5,FALSE)</f>
        <v>0</v>
      </c>
      <c r="G60" s="10">
        <f t="shared" si="15"/>
        <v>0</v>
      </c>
      <c r="H60" s="10">
        <f t="shared" si="15"/>
        <v>0</v>
      </c>
      <c r="I60" s="10">
        <f t="shared" si="15"/>
        <v>0</v>
      </c>
      <c r="J60" s="10">
        <f t="shared" si="15"/>
        <v>0</v>
      </c>
      <c r="K60" s="10">
        <f t="shared" si="15"/>
        <v>0</v>
      </c>
      <c r="L60" s="10">
        <f t="shared" si="15"/>
        <v>0</v>
      </c>
      <c r="M60" s="10">
        <f t="shared" si="15"/>
        <v>0</v>
      </c>
      <c r="N60" s="10">
        <f t="shared" si="15"/>
        <v>0</v>
      </c>
      <c r="O60" s="10">
        <f t="shared" si="15"/>
        <v>0</v>
      </c>
      <c r="V60" s="30">
        <f t="shared" si="16"/>
        <v>0</v>
      </c>
    </row>
    <row r="61" spans="1:22" x14ac:dyDescent="0.25">
      <c r="A61" s="8">
        <f t="shared" si="17"/>
        <v>46</v>
      </c>
      <c r="B61" s="8">
        <v>372</v>
      </c>
      <c r="C61" s="3" t="s">
        <v>52</v>
      </c>
      <c r="D61" s="34" t="s">
        <v>89</v>
      </c>
      <c r="E61" s="8" t="s">
        <v>181</v>
      </c>
      <c r="F61" s="10">
        <f>VLOOKUP(B61,'Trial Balance Summary'!$G$5:$K$59,5,FALSE)</f>
        <v>0</v>
      </c>
      <c r="G61" s="10">
        <f t="shared" si="15"/>
        <v>0</v>
      </c>
      <c r="H61" s="10">
        <f t="shared" si="15"/>
        <v>0</v>
      </c>
      <c r="I61" s="10">
        <f t="shared" si="15"/>
        <v>0</v>
      </c>
      <c r="J61" s="10">
        <f t="shared" si="15"/>
        <v>0</v>
      </c>
      <c r="K61" s="10">
        <f t="shared" si="15"/>
        <v>0</v>
      </c>
      <c r="L61" s="10">
        <f t="shared" si="15"/>
        <v>0</v>
      </c>
      <c r="M61" s="10">
        <f t="shared" si="15"/>
        <v>0</v>
      </c>
      <c r="N61" s="10">
        <f t="shared" si="15"/>
        <v>0</v>
      </c>
      <c r="O61" s="10">
        <f t="shared" si="15"/>
        <v>0</v>
      </c>
      <c r="V61" s="30">
        <f t="shared" si="16"/>
        <v>0</v>
      </c>
    </row>
    <row r="62" spans="1:22" x14ac:dyDescent="0.25">
      <c r="A62" s="8">
        <f t="shared" si="17"/>
        <v>47</v>
      </c>
      <c r="B62" s="8">
        <v>373</v>
      </c>
      <c r="C62" s="3" t="s">
        <v>53</v>
      </c>
      <c r="D62" s="34" t="s">
        <v>121</v>
      </c>
      <c r="E62" s="8" t="s">
        <v>181</v>
      </c>
      <c r="F62" s="10">
        <f>VLOOKUP(B62,'Trial Balance Summary'!$G$5:$K$59,5,FALSE)</f>
        <v>0</v>
      </c>
      <c r="G62" s="10">
        <f t="shared" si="15"/>
        <v>0</v>
      </c>
      <c r="H62" s="10">
        <f t="shared" si="15"/>
        <v>0</v>
      </c>
      <c r="I62" s="10">
        <f t="shared" si="15"/>
        <v>0</v>
      </c>
      <c r="J62" s="10">
        <f t="shared" si="15"/>
        <v>0</v>
      </c>
      <c r="K62" s="10">
        <f t="shared" si="15"/>
        <v>0</v>
      </c>
      <c r="L62" s="10">
        <f t="shared" si="15"/>
        <v>0</v>
      </c>
      <c r="M62" s="10">
        <f t="shared" si="15"/>
        <v>0</v>
      </c>
      <c r="N62" s="10">
        <f t="shared" si="15"/>
        <v>0</v>
      </c>
      <c r="O62" s="10">
        <f t="shared" si="15"/>
        <v>0</v>
      </c>
      <c r="V62" s="30">
        <f t="shared" si="16"/>
        <v>0</v>
      </c>
    </row>
    <row r="63" spans="1:22" x14ac:dyDescent="0.25">
      <c r="A63" s="8">
        <f t="shared" si="17"/>
        <v>48</v>
      </c>
      <c r="B63" s="8">
        <v>374</v>
      </c>
      <c r="C63" s="3" t="s">
        <v>54</v>
      </c>
      <c r="D63" s="34" t="s">
        <v>89</v>
      </c>
      <c r="E63" s="8" t="s">
        <v>181</v>
      </c>
      <c r="F63" s="10">
        <f>VLOOKUP(B63,'Trial Balance Summary'!$G$5:$K$59,5,FALSE)</f>
        <v>0</v>
      </c>
      <c r="G63" s="10">
        <f t="shared" si="15"/>
        <v>0</v>
      </c>
      <c r="H63" s="10">
        <f t="shared" si="15"/>
        <v>0</v>
      </c>
      <c r="I63" s="10">
        <f t="shared" si="15"/>
        <v>0</v>
      </c>
      <c r="J63" s="10">
        <f t="shared" si="15"/>
        <v>0</v>
      </c>
      <c r="K63" s="10">
        <f t="shared" si="15"/>
        <v>0</v>
      </c>
      <c r="L63" s="10">
        <f t="shared" si="15"/>
        <v>0</v>
      </c>
      <c r="M63" s="10">
        <f t="shared" si="15"/>
        <v>0</v>
      </c>
      <c r="N63" s="10">
        <f t="shared" si="15"/>
        <v>0</v>
      </c>
      <c r="O63" s="10">
        <f t="shared" si="15"/>
        <v>0</v>
      </c>
      <c r="V63" s="30">
        <f t="shared" si="16"/>
        <v>0</v>
      </c>
    </row>
    <row r="64" spans="1:22" x14ac:dyDescent="0.25">
      <c r="A64" s="8">
        <f t="shared" si="17"/>
        <v>49</v>
      </c>
      <c r="C64" s="14" t="s">
        <v>26</v>
      </c>
      <c r="D64" s="8"/>
      <c r="E64" s="8"/>
      <c r="F64" s="12">
        <f>SUM(F49:F63)</f>
        <v>0</v>
      </c>
      <c r="G64" s="12">
        <f t="shared" ref="G64:O64" si="18">SUM(G49:G63)</f>
        <v>0</v>
      </c>
      <c r="H64" s="12">
        <f t="shared" si="18"/>
        <v>0</v>
      </c>
      <c r="I64" s="12">
        <f t="shared" si="18"/>
        <v>0</v>
      </c>
      <c r="J64" s="12">
        <f t="shared" si="18"/>
        <v>0</v>
      </c>
      <c r="K64" s="12">
        <f t="shared" si="18"/>
        <v>0</v>
      </c>
      <c r="L64" s="12">
        <f t="shared" si="18"/>
        <v>0</v>
      </c>
      <c r="M64" s="12">
        <f t="shared" si="18"/>
        <v>0</v>
      </c>
      <c r="N64" s="12">
        <f t="shared" si="18"/>
        <v>0</v>
      </c>
      <c r="O64" s="12">
        <f t="shared" si="18"/>
        <v>0</v>
      </c>
    </row>
    <row r="65" spans="1:22" x14ac:dyDescent="0.25">
      <c r="D65" s="8"/>
      <c r="E65" s="8"/>
    </row>
    <row r="66" spans="1:22" x14ac:dyDescent="0.25">
      <c r="C66" s="6" t="s">
        <v>27</v>
      </c>
      <c r="D66" s="8"/>
      <c r="E66" s="8"/>
    </row>
    <row r="67" spans="1:22" x14ac:dyDescent="0.25">
      <c r="A67" s="8">
        <f>A64+1</f>
        <v>50</v>
      </c>
      <c r="B67" s="8">
        <v>389</v>
      </c>
      <c r="C67" s="3" t="s">
        <v>16</v>
      </c>
      <c r="D67" s="34" t="s">
        <v>206</v>
      </c>
      <c r="E67" s="8"/>
      <c r="F67" s="10">
        <f>VLOOKUP(B67,'Trial Balance Summary'!$G$5:$K$59,5,FALSE)</f>
        <v>1301221.7950346514</v>
      </c>
      <c r="G67" s="10">
        <f t="shared" ref="G67:O77" si="19">IFERROR($F67*VLOOKUP($D67,CLASSIFIERS,G$200,FALSE),0)</f>
        <v>0</v>
      </c>
      <c r="H67" s="10">
        <f t="shared" si="19"/>
        <v>1301221.7950346514</v>
      </c>
      <c r="I67" s="10">
        <f t="shared" si="19"/>
        <v>0</v>
      </c>
      <c r="J67" s="10">
        <f t="shared" si="19"/>
        <v>0</v>
      </c>
      <c r="K67" s="10">
        <f t="shared" si="19"/>
        <v>0</v>
      </c>
      <c r="L67" s="10">
        <f t="shared" si="19"/>
        <v>0</v>
      </c>
      <c r="M67" s="10">
        <f t="shared" si="19"/>
        <v>0</v>
      </c>
      <c r="N67" s="10">
        <f t="shared" si="19"/>
        <v>0</v>
      </c>
      <c r="O67" s="10">
        <f t="shared" si="19"/>
        <v>0</v>
      </c>
      <c r="V67" s="30">
        <f t="shared" ref="V67:V68" si="20">IF(ROUND(SUM(G67:O67)-F67,1)=0,0,1)</f>
        <v>0</v>
      </c>
    </row>
    <row r="68" spans="1:22" x14ac:dyDescent="0.25">
      <c r="A68" s="8">
        <f t="shared" ref="A68:A78" si="21">A67+1</f>
        <v>51</v>
      </c>
      <c r="B68" s="8">
        <v>390</v>
      </c>
      <c r="C68" s="3" t="s">
        <v>17</v>
      </c>
      <c r="D68" s="34" t="s">
        <v>206</v>
      </c>
      <c r="E68" s="8"/>
      <c r="F68" s="10">
        <f>VLOOKUP(B68,'Trial Balance Summary'!$G$5:$K$59,5,FALSE)</f>
        <v>192779800.40822604</v>
      </c>
      <c r="G68" s="10">
        <f t="shared" si="19"/>
        <v>0</v>
      </c>
      <c r="H68" s="10">
        <f t="shared" si="19"/>
        <v>192779800.40822604</v>
      </c>
      <c r="I68" s="10">
        <f t="shared" si="19"/>
        <v>0</v>
      </c>
      <c r="J68" s="10">
        <f t="shared" si="19"/>
        <v>0</v>
      </c>
      <c r="K68" s="10">
        <f t="shared" si="19"/>
        <v>0</v>
      </c>
      <c r="L68" s="10">
        <f t="shared" si="19"/>
        <v>0</v>
      </c>
      <c r="M68" s="10">
        <f t="shared" si="19"/>
        <v>0</v>
      </c>
      <c r="N68" s="10">
        <f t="shared" si="19"/>
        <v>0</v>
      </c>
      <c r="O68" s="10">
        <f t="shared" si="19"/>
        <v>0</v>
      </c>
      <c r="V68" s="30">
        <f t="shared" si="20"/>
        <v>0</v>
      </c>
    </row>
    <row r="69" spans="1:22" x14ac:dyDescent="0.25">
      <c r="A69" s="8">
        <f t="shared" si="21"/>
        <v>52</v>
      </c>
      <c r="B69" s="8">
        <v>391</v>
      </c>
      <c r="C69" s="3" t="s">
        <v>55</v>
      </c>
      <c r="D69" s="34" t="s">
        <v>206</v>
      </c>
      <c r="E69" s="8"/>
      <c r="F69" s="10">
        <f>VLOOKUP(B69,'Trial Balance Summary'!$G$5:$K$59,5,FALSE)</f>
        <v>19104635.68802752</v>
      </c>
      <c r="G69" s="10">
        <f t="shared" si="19"/>
        <v>0</v>
      </c>
      <c r="H69" s="10">
        <f t="shared" si="19"/>
        <v>19104635.68802752</v>
      </c>
      <c r="I69" s="10">
        <f t="shared" si="19"/>
        <v>0</v>
      </c>
      <c r="J69" s="10">
        <f t="shared" si="19"/>
        <v>0</v>
      </c>
      <c r="K69" s="10">
        <f t="shared" si="19"/>
        <v>0</v>
      </c>
      <c r="L69" s="10">
        <f t="shared" si="19"/>
        <v>0</v>
      </c>
      <c r="M69" s="10">
        <f t="shared" si="19"/>
        <v>0</v>
      </c>
      <c r="N69" s="10">
        <f t="shared" si="19"/>
        <v>0</v>
      </c>
      <c r="O69" s="10">
        <f t="shared" si="19"/>
        <v>0</v>
      </c>
      <c r="V69" s="30">
        <f>IF(ROUND(SUM(G69:O69)-F69,1)=0,0,1)</f>
        <v>0</v>
      </c>
    </row>
    <row r="70" spans="1:22" x14ac:dyDescent="0.25">
      <c r="A70" s="8">
        <f t="shared" si="21"/>
        <v>53</v>
      </c>
      <c r="B70" s="8">
        <v>392</v>
      </c>
      <c r="C70" s="3" t="s">
        <v>56</v>
      </c>
      <c r="D70" s="34" t="s">
        <v>206</v>
      </c>
      <c r="E70" s="8"/>
      <c r="F70" s="10">
        <f>VLOOKUP(B70,'Trial Balance Summary'!$G$5:$K$59,5,FALSE)</f>
        <v>2174186.748083788</v>
      </c>
      <c r="G70" s="10">
        <f t="shared" si="19"/>
        <v>0</v>
      </c>
      <c r="H70" s="10">
        <f t="shared" si="19"/>
        <v>2174186.748083788</v>
      </c>
      <c r="I70" s="10">
        <f t="shared" si="19"/>
        <v>0</v>
      </c>
      <c r="J70" s="10">
        <f t="shared" si="19"/>
        <v>0</v>
      </c>
      <c r="K70" s="10">
        <f t="shared" si="19"/>
        <v>0</v>
      </c>
      <c r="L70" s="10">
        <f t="shared" si="19"/>
        <v>0</v>
      </c>
      <c r="M70" s="10">
        <f t="shared" si="19"/>
        <v>0</v>
      </c>
      <c r="N70" s="10">
        <f t="shared" si="19"/>
        <v>0</v>
      </c>
      <c r="O70" s="10">
        <f t="shared" si="19"/>
        <v>0</v>
      </c>
      <c r="V70" s="30">
        <f t="shared" ref="V70:V77" si="22">IF(ROUND(SUM(G70:O70)-F70,1)=0,0,1)</f>
        <v>0</v>
      </c>
    </row>
    <row r="71" spans="1:22" x14ac:dyDescent="0.25">
      <c r="A71" s="8">
        <f t="shared" si="21"/>
        <v>54</v>
      </c>
      <c r="B71" s="8">
        <v>393</v>
      </c>
      <c r="C71" s="3" t="s">
        <v>57</v>
      </c>
      <c r="D71" s="34" t="s">
        <v>206</v>
      </c>
      <c r="E71" s="8"/>
      <c r="F71" s="10">
        <f>VLOOKUP(B71,'Trial Balance Summary'!$G$5:$K$59,5,FALSE)</f>
        <v>0</v>
      </c>
      <c r="G71" s="10">
        <f t="shared" si="19"/>
        <v>0</v>
      </c>
      <c r="H71" s="10">
        <f t="shared" si="19"/>
        <v>0</v>
      </c>
      <c r="I71" s="10">
        <f t="shared" si="19"/>
        <v>0</v>
      </c>
      <c r="J71" s="10">
        <f t="shared" si="19"/>
        <v>0</v>
      </c>
      <c r="K71" s="10">
        <f t="shared" si="19"/>
        <v>0</v>
      </c>
      <c r="L71" s="10">
        <f t="shared" si="19"/>
        <v>0</v>
      </c>
      <c r="M71" s="10">
        <f t="shared" si="19"/>
        <v>0</v>
      </c>
      <c r="N71" s="10">
        <f t="shared" si="19"/>
        <v>0</v>
      </c>
      <c r="O71" s="10">
        <f t="shared" si="19"/>
        <v>0</v>
      </c>
      <c r="V71" s="30">
        <f t="shared" si="22"/>
        <v>0</v>
      </c>
    </row>
    <row r="72" spans="1:22" x14ac:dyDescent="0.25">
      <c r="A72" s="8">
        <f t="shared" si="21"/>
        <v>55</v>
      </c>
      <c r="B72" s="8">
        <v>394</v>
      </c>
      <c r="C72" s="3" t="s">
        <v>58</v>
      </c>
      <c r="D72" s="34" t="s">
        <v>206</v>
      </c>
      <c r="E72" s="8"/>
      <c r="F72" s="10">
        <f>VLOOKUP(B72,'Trial Balance Summary'!$G$5:$K$59,5,FALSE)</f>
        <v>2515413.1286561298</v>
      </c>
      <c r="G72" s="10">
        <f t="shared" si="19"/>
        <v>0</v>
      </c>
      <c r="H72" s="10">
        <f t="shared" si="19"/>
        <v>2515413.1286561298</v>
      </c>
      <c r="I72" s="10">
        <f t="shared" si="19"/>
        <v>0</v>
      </c>
      <c r="J72" s="10">
        <f t="shared" si="19"/>
        <v>0</v>
      </c>
      <c r="K72" s="10">
        <f t="shared" si="19"/>
        <v>0</v>
      </c>
      <c r="L72" s="10">
        <f t="shared" si="19"/>
        <v>0</v>
      </c>
      <c r="M72" s="10">
        <f t="shared" si="19"/>
        <v>0</v>
      </c>
      <c r="N72" s="10">
        <f t="shared" si="19"/>
        <v>0</v>
      </c>
      <c r="O72" s="10">
        <f t="shared" si="19"/>
        <v>0</v>
      </c>
      <c r="V72" s="30">
        <f t="shared" si="22"/>
        <v>0</v>
      </c>
    </row>
    <row r="73" spans="1:22" x14ac:dyDescent="0.25">
      <c r="A73" s="8">
        <f t="shared" si="21"/>
        <v>56</v>
      </c>
      <c r="B73" s="8">
        <v>395</v>
      </c>
      <c r="C73" s="3" t="s">
        <v>59</v>
      </c>
      <c r="D73" s="34" t="s">
        <v>206</v>
      </c>
      <c r="E73" s="8"/>
      <c r="F73" s="10">
        <f>VLOOKUP(B73,'Trial Balance Summary'!$G$5:$K$59,5,FALSE)</f>
        <v>0</v>
      </c>
      <c r="G73" s="10">
        <f t="shared" si="19"/>
        <v>0</v>
      </c>
      <c r="H73" s="10">
        <f t="shared" si="19"/>
        <v>0</v>
      </c>
      <c r="I73" s="10">
        <f t="shared" si="19"/>
        <v>0</v>
      </c>
      <c r="J73" s="10">
        <f t="shared" si="19"/>
        <v>0</v>
      </c>
      <c r="K73" s="10">
        <f t="shared" si="19"/>
        <v>0</v>
      </c>
      <c r="L73" s="10">
        <f t="shared" si="19"/>
        <v>0</v>
      </c>
      <c r="M73" s="10">
        <f t="shared" si="19"/>
        <v>0</v>
      </c>
      <c r="N73" s="10">
        <f t="shared" si="19"/>
        <v>0</v>
      </c>
      <c r="O73" s="10">
        <f t="shared" si="19"/>
        <v>0</v>
      </c>
      <c r="V73" s="30">
        <f t="shared" si="22"/>
        <v>0</v>
      </c>
    </row>
    <row r="74" spans="1:22" x14ac:dyDescent="0.25">
      <c r="A74" s="8">
        <f t="shared" si="21"/>
        <v>57</v>
      </c>
      <c r="B74" s="8">
        <v>396</v>
      </c>
      <c r="C74" s="3" t="s">
        <v>60</v>
      </c>
      <c r="D74" s="34" t="s">
        <v>206</v>
      </c>
      <c r="E74" s="8"/>
      <c r="F74" s="10">
        <f>VLOOKUP(B74,'Trial Balance Summary'!$G$5:$K$59,5,FALSE)</f>
        <v>0</v>
      </c>
      <c r="G74" s="10">
        <f t="shared" si="19"/>
        <v>0</v>
      </c>
      <c r="H74" s="10">
        <f t="shared" si="19"/>
        <v>0</v>
      </c>
      <c r="I74" s="10">
        <f t="shared" si="19"/>
        <v>0</v>
      </c>
      <c r="J74" s="10">
        <f t="shared" si="19"/>
        <v>0</v>
      </c>
      <c r="K74" s="10">
        <f t="shared" si="19"/>
        <v>0</v>
      </c>
      <c r="L74" s="10">
        <f t="shared" si="19"/>
        <v>0</v>
      </c>
      <c r="M74" s="10">
        <f t="shared" si="19"/>
        <v>0</v>
      </c>
      <c r="N74" s="10">
        <f t="shared" si="19"/>
        <v>0</v>
      </c>
      <c r="O74" s="10">
        <f t="shared" si="19"/>
        <v>0</v>
      </c>
      <c r="V74" s="30">
        <f t="shared" si="22"/>
        <v>0</v>
      </c>
    </row>
    <row r="75" spans="1:22" x14ac:dyDescent="0.25">
      <c r="A75" s="8">
        <f t="shared" si="21"/>
        <v>58</v>
      </c>
      <c r="B75" s="8">
        <v>397</v>
      </c>
      <c r="C75" s="3" t="s">
        <v>61</v>
      </c>
      <c r="D75" s="34" t="s">
        <v>206</v>
      </c>
      <c r="E75" s="8"/>
      <c r="F75" s="10">
        <f>VLOOKUP(B75,'Trial Balance Summary'!$G$5:$K$59,5,FALSE)</f>
        <v>26904315.993974566</v>
      </c>
      <c r="G75" s="10">
        <f t="shared" si="19"/>
        <v>0</v>
      </c>
      <c r="H75" s="10">
        <f t="shared" si="19"/>
        <v>26904315.993974566</v>
      </c>
      <c r="I75" s="10">
        <f t="shared" si="19"/>
        <v>0</v>
      </c>
      <c r="J75" s="10">
        <f t="shared" si="19"/>
        <v>0</v>
      </c>
      <c r="K75" s="10">
        <f t="shared" si="19"/>
        <v>0</v>
      </c>
      <c r="L75" s="10">
        <f t="shared" si="19"/>
        <v>0</v>
      </c>
      <c r="M75" s="10">
        <f t="shared" si="19"/>
        <v>0</v>
      </c>
      <c r="N75" s="10">
        <f t="shared" si="19"/>
        <v>0</v>
      </c>
      <c r="O75" s="10">
        <f t="shared" si="19"/>
        <v>0</v>
      </c>
      <c r="V75" s="30">
        <f t="shared" si="22"/>
        <v>0</v>
      </c>
    </row>
    <row r="76" spans="1:22" x14ac:dyDescent="0.25">
      <c r="A76" s="8">
        <f t="shared" si="21"/>
        <v>59</v>
      </c>
      <c r="B76" s="8">
        <v>398</v>
      </c>
      <c r="C76" s="3" t="s">
        <v>62</v>
      </c>
      <c r="D76" s="34" t="s">
        <v>206</v>
      </c>
      <c r="E76" s="8"/>
      <c r="F76" s="10">
        <f>VLOOKUP(B76,'Trial Balance Summary'!$G$5:$K$59,5,FALSE)</f>
        <v>3731620.3207221096</v>
      </c>
      <c r="G76" s="10">
        <f t="shared" si="19"/>
        <v>0</v>
      </c>
      <c r="H76" s="10">
        <f t="shared" si="19"/>
        <v>3731620.3207221096</v>
      </c>
      <c r="I76" s="10">
        <f t="shared" si="19"/>
        <v>0</v>
      </c>
      <c r="J76" s="10">
        <f t="shared" si="19"/>
        <v>0</v>
      </c>
      <c r="K76" s="10">
        <f t="shared" si="19"/>
        <v>0</v>
      </c>
      <c r="L76" s="10">
        <f t="shared" si="19"/>
        <v>0</v>
      </c>
      <c r="M76" s="10">
        <f t="shared" si="19"/>
        <v>0</v>
      </c>
      <c r="N76" s="10">
        <f t="shared" si="19"/>
        <v>0</v>
      </c>
      <c r="O76" s="10">
        <f t="shared" si="19"/>
        <v>0</v>
      </c>
      <c r="V76" s="30">
        <f t="shared" si="22"/>
        <v>0</v>
      </c>
    </row>
    <row r="77" spans="1:22" x14ac:dyDescent="0.25">
      <c r="A77" s="8">
        <f t="shared" si="21"/>
        <v>60</v>
      </c>
      <c r="B77" s="8">
        <v>399</v>
      </c>
      <c r="C77" s="3" t="s">
        <v>63</v>
      </c>
      <c r="D77" s="34" t="s">
        <v>206</v>
      </c>
      <c r="E77" s="8"/>
      <c r="F77" s="10">
        <f>VLOOKUP(B77,'Trial Balance Summary'!$G$5:$K$59,5,FALSE)</f>
        <v>0</v>
      </c>
      <c r="G77" s="10">
        <f t="shared" si="19"/>
        <v>0</v>
      </c>
      <c r="H77" s="10">
        <f t="shared" si="19"/>
        <v>0</v>
      </c>
      <c r="I77" s="10">
        <f t="shared" si="19"/>
        <v>0</v>
      </c>
      <c r="J77" s="10">
        <f t="shared" si="19"/>
        <v>0</v>
      </c>
      <c r="K77" s="10">
        <f t="shared" si="19"/>
        <v>0</v>
      </c>
      <c r="L77" s="10">
        <f t="shared" si="19"/>
        <v>0</v>
      </c>
      <c r="M77" s="10">
        <f t="shared" si="19"/>
        <v>0</v>
      </c>
      <c r="N77" s="10">
        <f t="shared" si="19"/>
        <v>0</v>
      </c>
      <c r="O77" s="10">
        <f t="shared" si="19"/>
        <v>0</v>
      </c>
      <c r="V77" s="30">
        <f t="shared" si="22"/>
        <v>0</v>
      </c>
    </row>
    <row r="78" spans="1:22" x14ac:dyDescent="0.25">
      <c r="A78" s="8">
        <f t="shared" si="21"/>
        <v>61</v>
      </c>
      <c r="C78" s="14" t="s">
        <v>64</v>
      </c>
      <c r="D78" s="8"/>
      <c r="E78" s="8"/>
      <c r="F78" s="12">
        <f>SUM(F67:F77)</f>
        <v>248511194.08272481</v>
      </c>
      <c r="G78" s="12">
        <f t="shared" ref="G78:O78" si="23">SUM(G67:G77)</f>
        <v>0</v>
      </c>
      <c r="H78" s="12">
        <f t="shared" si="23"/>
        <v>248511194.08272481</v>
      </c>
      <c r="I78" s="12">
        <f t="shared" si="23"/>
        <v>0</v>
      </c>
      <c r="J78" s="12">
        <f t="shared" si="23"/>
        <v>0</v>
      </c>
      <c r="K78" s="12">
        <f t="shared" si="23"/>
        <v>0</v>
      </c>
      <c r="L78" s="12">
        <f t="shared" si="23"/>
        <v>0</v>
      </c>
      <c r="M78" s="12">
        <f t="shared" si="23"/>
        <v>0</v>
      </c>
      <c r="N78" s="12">
        <f t="shared" si="23"/>
        <v>0</v>
      </c>
      <c r="O78" s="12">
        <f t="shared" si="23"/>
        <v>0</v>
      </c>
    </row>
    <row r="79" spans="1:22" x14ac:dyDescent="0.25">
      <c r="E79" s="8"/>
    </row>
    <row r="80" spans="1:22" x14ac:dyDescent="0.25">
      <c r="C80" s="15" t="s">
        <v>154</v>
      </c>
      <c r="E80" s="8"/>
    </row>
    <row r="81" spans="1:22" x14ac:dyDescent="0.25">
      <c r="A81" s="8">
        <f>A78+1</f>
        <v>62</v>
      </c>
      <c r="B81" s="68" t="s">
        <v>386</v>
      </c>
      <c r="C81" s="3" t="s">
        <v>155</v>
      </c>
      <c r="D81" s="34" t="s">
        <v>202</v>
      </c>
      <c r="E81" s="8"/>
      <c r="F81" s="10">
        <f>'Trial Balance Summary'!K63</f>
        <v>95332807.779999986</v>
      </c>
      <c r="G81" s="10">
        <f t="shared" ref="G81:O84" si="24">IFERROR($F81*VLOOKUP($D81,CLASSIFIERS,G$200,FALSE),0)</f>
        <v>0</v>
      </c>
      <c r="H81" s="10">
        <f t="shared" si="24"/>
        <v>95332807.779999986</v>
      </c>
      <c r="I81" s="10">
        <f t="shared" si="24"/>
        <v>0</v>
      </c>
      <c r="J81" s="10">
        <f t="shared" si="24"/>
        <v>0</v>
      </c>
      <c r="K81" s="10">
        <f t="shared" si="24"/>
        <v>0</v>
      </c>
      <c r="L81" s="10">
        <f t="shared" si="24"/>
        <v>0</v>
      </c>
      <c r="M81" s="10">
        <f t="shared" si="24"/>
        <v>0</v>
      </c>
      <c r="N81" s="10">
        <f t="shared" si="24"/>
        <v>0</v>
      </c>
      <c r="O81" s="10">
        <f t="shared" si="24"/>
        <v>0</v>
      </c>
      <c r="V81" s="30">
        <f t="shared" ref="V81:V85" si="25">IF(ROUND(SUM(G81:O81)-F81,1)=0,0,1)</f>
        <v>0</v>
      </c>
    </row>
    <row r="82" spans="1:22" x14ac:dyDescent="0.25">
      <c r="A82" s="8">
        <f t="shared" ref="A82:A85" si="26">A81+1</f>
        <v>63</v>
      </c>
      <c r="B82" s="8" t="s">
        <v>387</v>
      </c>
      <c r="C82" s="3" t="s">
        <v>23</v>
      </c>
      <c r="D82" s="34" t="s">
        <v>203</v>
      </c>
      <c r="E82" s="8"/>
      <c r="F82" s="10">
        <f>'Trial Balance Summary'!K64</f>
        <v>0</v>
      </c>
      <c r="G82" s="10">
        <f t="shared" si="24"/>
        <v>0</v>
      </c>
      <c r="H82" s="10">
        <f t="shared" si="24"/>
        <v>0</v>
      </c>
      <c r="I82" s="10">
        <f t="shared" si="24"/>
        <v>0</v>
      </c>
      <c r="J82" s="10">
        <f t="shared" si="24"/>
        <v>0</v>
      </c>
      <c r="K82" s="10">
        <f t="shared" si="24"/>
        <v>0</v>
      </c>
      <c r="L82" s="10">
        <f t="shared" si="24"/>
        <v>0</v>
      </c>
      <c r="M82" s="10">
        <f t="shared" si="24"/>
        <v>0</v>
      </c>
      <c r="N82" s="10">
        <f t="shared" si="24"/>
        <v>0</v>
      </c>
      <c r="O82" s="10">
        <f t="shared" si="24"/>
        <v>0</v>
      </c>
      <c r="V82" s="30">
        <f t="shared" si="25"/>
        <v>0</v>
      </c>
    </row>
    <row r="83" spans="1:22" x14ac:dyDescent="0.25">
      <c r="A83" s="8">
        <f t="shared" si="26"/>
        <v>64</v>
      </c>
      <c r="B83" s="8" t="s">
        <v>388</v>
      </c>
      <c r="C83" s="3" t="s">
        <v>25</v>
      </c>
      <c r="D83" s="34" t="s">
        <v>204</v>
      </c>
      <c r="E83" s="8"/>
      <c r="F83" s="10">
        <f>'Trial Balance Summary'!K65</f>
        <v>0</v>
      </c>
      <c r="G83" s="10">
        <f t="shared" si="24"/>
        <v>0</v>
      </c>
      <c r="H83" s="10">
        <f t="shared" si="24"/>
        <v>0</v>
      </c>
      <c r="I83" s="10">
        <f t="shared" si="24"/>
        <v>0</v>
      </c>
      <c r="J83" s="10">
        <f t="shared" si="24"/>
        <v>0</v>
      </c>
      <c r="K83" s="10">
        <f t="shared" si="24"/>
        <v>0</v>
      </c>
      <c r="L83" s="10">
        <f t="shared" si="24"/>
        <v>0</v>
      </c>
      <c r="M83" s="10">
        <f t="shared" si="24"/>
        <v>0</v>
      </c>
      <c r="N83" s="10">
        <f t="shared" si="24"/>
        <v>0</v>
      </c>
      <c r="O83" s="10">
        <f t="shared" si="24"/>
        <v>0</v>
      </c>
      <c r="V83" s="30">
        <f t="shared" si="25"/>
        <v>0</v>
      </c>
    </row>
    <row r="84" spans="1:22" x14ac:dyDescent="0.25">
      <c r="A84" s="8">
        <f t="shared" si="26"/>
        <v>65</v>
      </c>
      <c r="B84" s="8" t="s">
        <v>389</v>
      </c>
      <c r="C84" s="3" t="s">
        <v>27</v>
      </c>
      <c r="D84" s="34" t="s">
        <v>205</v>
      </c>
      <c r="E84" s="8"/>
      <c r="F84" s="10">
        <f>'Trial Balance Summary'!K66</f>
        <v>4596865.72</v>
      </c>
      <c r="G84" s="10">
        <f t="shared" si="24"/>
        <v>0</v>
      </c>
      <c r="H84" s="10">
        <f t="shared" si="24"/>
        <v>4596865.72</v>
      </c>
      <c r="I84" s="10">
        <f t="shared" si="24"/>
        <v>0</v>
      </c>
      <c r="J84" s="10">
        <f t="shared" si="24"/>
        <v>0</v>
      </c>
      <c r="K84" s="10">
        <f t="shared" si="24"/>
        <v>0</v>
      </c>
      <c r="L84" s="10">
        <f t="shared" si="24"/>
        <v>0</v>
      </c>
      <c r="M84" s="10">
        <f t="shared" si="24"/>
        <v>0</v>
      </c>
      <c r="N84" s="10">
        <f t="shared" si="24"/>
        <v>0</v>
      </c>
      <c r="O84" s="10">
        <f t="shared" si="24"/>
        <v>0</v>
      </c>
      <c r="V84" s="30">
        <f t="shared" si="25"/>
        <v>0</v>
      </c>
    </row>
    <row r="85" spans="1:22" x14ac:dyDescent="0.25">
      <c r="A85" s="8">
        <f t="shared" si="26"/>
        <v>66</v>
      </c>
      <c r="C85" s="14" t="s">
        <v>164</v>
      </c>
      <c r="E85" s="8"/>
      <c r="F85" s="12">
        <f>SUM(F81:F84)</f>
        <v>99929673.499999985</v>
      </c>
      <c r="G85" s="12">
        <f t="shared" ref="G85:O85" si="27">SUM(G81:G84)</f>
        <v>0</v>
      </c>
      <c r="H85" s="12">
        <f t="shared" si="27"/>
        <v>99929673.499999985</v>
      </c>
      <c r="I85" s="12">
        <f t="shared" si="27"/>
        <v>0</v>
      </c>
      <c r="J85" s="12">
        <f t="shared" si="27"/>
        <v>0</v>
      </c>
      <c r="K85" s="12">
        <f t="shared" si="27"/>
        <v>0</v>
      </c>
      <c r="L85" s="12">
        <f t="shared" si="27"/>
        <v>0</v>
      </c>
      <c r="M85" s="12">
        <f t="shared" si="27"/>
        <v>0</v>
      </c>
      <c r="N85" s="12">
        <f t="shared" si="27"/>
        <v>0</v>
      </c>
      <c r="O85" s="12">
        <f t="shared" si="27"/>
        <v>0</v>
      </c>
      <c r="V85" s="30">
        <f t="shared" si="25"/>
        <v>0</v>
      </c>
    </row>
    <row r="86" spans="1:22" x14ac:dyDescent="0.25">
      <c r="E86" s="8"/>
    </row>
    <row r="87" spans="1:22" x14ac:dyDescent="0.25">
      <c r="A87" s="8">
        <f>A85+1</f>
        <v>67</v>
      </c>
      <c r="C87" s="6" t="s">
        <v>165</v>
      </c>
      <c r="E87" s="8"/>
      <c r="F87" s="36">
        <f>F11+F22+F34+F46+F64+F78+F85</f>
        <v>1971477191.5117955</v>
      </c>
      <c r="G87" s="36">
        <f t="shared" ref="G87:O87" si="28">G11+G22+G34+G46+G64+G78+G85</f>
        <v>0</v>
      </c>
      <c r="H87" s="36">
        <f t="shared" si="28"/>
        <v>1971477191.5117955</v>
      </c>
      <c r="I87" s="36">
        <f t="shared" si="28"/>
        <v>0</v>
      </c>
      <c r="J87" s="36">
        <f t="shared" si="28"/>
        <v>0</v>
      </c>
      <c r="K87" s="36">
        <f t="shared" si="28"/>
        <v>0</v>
      </c>
      <c r="L87" s="36">
        <f t="shared" si="28"/>
        <v>0</v>
      </c>
      <c r="M87" s="36">
        <f t="shared" si="28"/>
        <v>0</v>
      </c>
      <c r="N87" s="36">
        <f t="shared" si="28"/>
        <v>0</v>
      </c>
      <c r="O87" s="36">
        <f t="shared" si="28"/>
        <v>0</v>
      </c>
      <c r="V87" s="30">
        <f>IF(ROUND(SUM(G87:O87)-F87,1)=0,0,1)</f>
        <v>0</v>
      </c>
    </row>
    <row r="88" spans="1:22" x14ac:dyDescent="0.25">
      <c r="E88" s="8"/>
    </row>
    <row r="89" spans="1:22" x14ac:dyDescent="0.25">
      <c r="C89" s="6" t="s">
        <v>166</v>
      </c>
      <c r="E89" s="8"/>
    </row>
    <row r="90" spans="1:22" x14ac:dyDescent="0.25">
      <c r="A90" s="8">
        <f>A87+1</f>
        <v>68</v>
      </c>
      <c r="B90" s="8" t="s">
        <v>390</v>
      </c>
      <c r="C90" s="3" t="s">
        <v>10</v>
      </c>
      <c r="D90" s="34" t="s">
        <v>201</v>
      </c>
      <c r="E90" s="8"/>
      <c r="F90" s="10">
        <f>'Trial Balance Summary'!K70</f>
        <v>35248375.699936219</v>
      </c>
      <c r="G90" s="10">
        <f t="shared" ref="G90:O94" si="29">IFERROR($F90*VLOOKUP($D90,CLASSIFIERS,G$200,FALSE),0)</f>
        <v>0</v>
      </c>
      <c r="H90" s="10">
        <f t="shared" si="29"/>
        <v>35248375.699936219</v>
      </c>
      <c r="I90" s="10">
        <f t="shared" si="29"/>
        <v>0</v>
      </c>
      <c r="J90" s="10">
        <f t="shared" si="29"/>
        <v>0</v>
      </c>
      <c r="K90" s="10">
        <f t="shared" si="29"/>
        <v>0</v>
      </c>
      <c r="L90" s="10">
        <f t="shared" si="29"/>
        <v>0</v>
      </c>
      <c r="M90" s="10">
        <f t="shared" si="29"/>
        <v>0</v>
      </c>
      <c r="N90" s="10">
        <f t="shared" si="29"/>
        <v>0</v>
      </c>
      <c r="O90" s="10">
        <f t="shared" si="29"/>
        <v>0</v>
      </c>
      <c r="V90" s="30">
        <f t="shared" ref="V90:V94" si="30">IF(ROUND(SUM(G90:O90)-F90,1)=0,0,1)</f>
        <v>0</v>
      </c>
    </row>
    <row r="91" spans="1:22" x14ac:dyDescent="0.25">
      <c r="A91" s="8">
        <f t="shared" ref="A91:A95" si="31">A90+1</f>
        <v>69</v>
      </c>
      <c r="B91" s="8" t="s">
        <v>391</v>
      </c>
      <c r="C91" s="3" t="s">
        <v>155</v>
      </c>
      <c r="D91" s="34" t="s">
        <v>202</v>
      </c>
      <c r="E91" s="8"/>
      <c r="F91" s="10">
        <f>'Trial Balance Summary'!K71</f>
        <v>367974295.97999996</v>
      </c>
      <c r="G91" s="10">
        <f t="shared" si="29"/>
        <v>0</v>
      </c>
      <c r="H91" s="10">
        <f t="shared" si="29"/>
        <v>367974295.97999996</v>
      </c>
      <c r="I91" s="10">
        <f t="shared" si="29"/>
        <v>0</v>
      </c>
      <c r="J91" s="10">
        <f t="shared" si="29"/>
        <v>0</v>
      </c>
      <c r="K91" s="10">
        <f t="shared" si="29"/>
        <v>0</v>
      </c>
      <c r="L91" s="10">
        <f t="shared" si="29"/>
        <v>0</v>
      </c>
      <c r="M91" s="10">
        <f t="shared" si="29"/>
        <v>0</v>
      </c>
      <c r="N91" s="10">
        <f t="shared" si="29"/>
        <v>0</v>
      </c>
      <c r="O91" s="10">
        <f t="shared" si="29"/>
        <v>0</v>
      </c>
      <c r="V91" s="30">
        <f t="shared" si="30"/>
        <v>0</v>
      </c>
    </row>
    <row r="92" spans="1:22" x14ac:dyDescent="0.25">
      <c r="A92" s="8">
        <f t="shared" si="31"/>
        <v>70</v>
      </c>
      <c r="B92" s="8" t="s">
        <v>392</v>
      </c>
      <c r="C92" s="3" t="s">
        <v>23</v>
      </c>
      <c r="D92" s="34" t="s">
        <v>203</v>
      </c>
      <c r="E92" s="8"/>
      <c r="F92" s="10">
        <f>'Trial Balance Summary'!K72</f>
        <v>11447744.060401864</v>
      </c>
      <c r="G92" s="10">
        <f t="shared" si="29"/>
        <v>0</v>
      </c>
      <c r="H92" s="10">
        <f t="shared" si="29"/>
        <v>11447744.060401864</v>
      </c>
      <c r="I92" s="10">
        <f t="shared" si="29"/>
        <v>0</v>
      </c>
      <c r="J92" s="10">
        <f t="shared" si="29"/>
        <v>0</v>
      </c>
      <c r="K92" s="10">
        <f t="shared" si="29"/>
        <v>0</v>
      </c>
      <c r="L92" s="10">
        <f t="shared" si="29"/>
        <v>0</v>
      </c>
      <c r="M92" s="10">
        <f t="shared" si="29"/>
        <v>0</v>
      </c>
      <c r="N92" s="10">
        <f t="shared" si="29"/>
        <v>0</v>
      </c>
      <c r="O92" s="10">
        <f t="shared" si="29"/>
        <v>0</v>
      </c>
      <c r="V92" s="30">
        <f t="shared" si="30"/>
        <v>0</v>
      </c>
    </row>
    <row r="93" spans="1:22" x14ac:dyDescent="0.25">
      <c r="A93" s="8">
        <f t="shared" si="31"/>
        <v>71</v>
      </c>
      <c r="B93" s="8" t="s">
        <v>393</v>
      </c>
      <c r="C93" s="3" t="s">
        <v>25</v>
      </c>
      <c r="D93" s="34" t="s">
        <v>204</v>
      </c>
      <c r="E93" s="8"/>
      <c r="F93" s="10">
        <f>'Trial Balance Summary'!K73</f>
        <v>0</v>
      </c>
      <c r="G93" s="10">
        <f t="shared" si="29"/>
        <v>0</v>
      </c>
      <c r="H93" s="10">
        <f t="shared" si="29"/>
        <v>0</v>
      </c>
      <c r="I93" s="10">
        <f t="shared" si="29"/>
        <v>0</v>
      </c>
      <c r="J93" s="10">
        <f t="shared" si="29"/>
        <v>0</v>
      </c>
      <c r="K93" s="10">
        <f t="shared" si="29"/>
        <v>0</v>
      </c>
      <c r="L93" s="10">
        <f t="shared" si="29"/>
        <v>0</v>
      </c>
      <c r="M93" s="10">
        <f t="shared" si="29"/>
        <v>0</v>
      </c>
      <c r="N93" s="10">
        <f t="shared" si="29"/>
        <v>0</v>
      </c>
      <c r="O93" s="10">
        <f t="shared" si="29"/>
        <v>0</v>
      </c>
      <c r="V93" s="30">
        <f t="shared" si="30"/>
        <v>0</v>
      </c>
    </row>
    <row r="94" spans="1:22" x14ac:dyDescent="0.25">
      <c r="A94" s="8">
        <f t="shared" si="31"/>
        <v>72</v>
      </c>
      <c r="B94" s="8" t="s">
        <v>394</v>
      </c>
      <c r="C94" s="3" t="s">
        <v>27</v>
      </c>
      <c r="D94" s="34" t="s">
        <v>205</v>
      </c>
      <c r="E94" s="8"/>
      <c r="F94" s="10">
        <f>'Trial Balance Summary'!K74</f>
        <v>58981277.267573744</v>
      </c>
      <c r="G94" s="10">
        <f t="shared" si="29"/>
        <v>0</v>
      </c>
      <c r="H94" s="10">
        <f t="shared" si="29"/>
        <v>58981277.267573744</v>
      </c>
      <c r="I94" s="10">
        <f t="shared" si="29"/>
        <v>0</v>
      </c>
      <c r="J94" s="10">
        <f t="shared" si="29"/>
        <v>0</v>
      </c>
      <c r="K94" s="10">
        <f t="shared" si="29"/>
        <v>0</v>
      </c>
      <c r="L94" s="10">
        <f t="shared" si="29"/>
        <v>0</v>
      </c>
      <c r="M94" s="10">
        <f t="shared" si="29"/>
        <v>0</v>
      </c>
      <c r="N94" s="10">
        <f t="shared" si="29"/>
        <v>0</v>
      </c>
      <c r="O94" s="10">
        <f t="shared" si="29"/>
        <v>0</v>
      </c>
      <c r="V94" s="30">
        <f t="shared" si="30"/>
        <v>0</v>
      </c>
    </row>
    <row r="95" spans="1:22" x14ac:dyDescent="0.25">
      <c r="A95" s="8">
        <f t="shared" si="31"/>
        <v>73</v>
      </c>
      <c r="C95" s="14" t="s">
        <v>167</v>
      </c>
      <c r="E95" s="8"/>
      <c r="F95" s="12">
        <f>SUM(F90:F94)</f>
        <v>473651693.0079118</v>
      </c>
      <c r="G95" s="12">
        <f t="shared" ref="G95:O95" si="32">SUM(G90:G94)</f>
        <v>0</v>
      </c>
      <c r="H95" s="12">
        <f t="shared" si="32"/>
        <v>473651693.0079118</v>
      </c>
      <c r="I95" s="12">
        <f t="shared" si="32"/>
        <v>0</v>
      </c>
      <c r="J95" s="12">
        <f t="shared" si="32"/>
        <v>0</v>
      </c>
      <c r="K95" s="12">
        <f t="shared" si="32"/>
        <v>0</v>
      </c>
      <c r="L95" s="12">
        <f t="shared" si="32"/>
        <v>0</v>
      </c>
      <c r="M95" s="12">
        <f t="shared" si="32"/>
        <v>0</v>
      </c>
      <c r="N95" s="12">
        <f t="shared" si="32"/>
        <v>0</v>
      </c>
      <c r="O95" s="12">
        <f t="shared" si="32"/>
        <v>0</v>
      </c>
    </row>
    <row r="97" spans="1:22" x14ac:dyDescent="0.25">
      <c r="A97" s="8">
        <f>A95+1</f>
        <v>74</v>
      </c>
      <c r="C97" s="6" t="s">
        <v>172</v>
      </c>
      <c r="F97" s="36">
        <f>F87-F95</f>
        <v>1497825498.5038838</v>
      </c>
      <c r="G97" s="36">
        <f t="shared" ref="G97:O97" si="33">G87-G95</f>
        <v>0</v>
      </c>
      <c r="H97" s="36">
        <f t="shared" si="33"/>
        <v>1497825498.5038838</v>
      </c>
      <c r="I97" s="36">
        <f t="shared" si="33"/>
        <v>0</v>
      </c>
      <c r="J97" s="36">
        <f t="shared" si="33"/>
        <v>0</v>
      </c>
      <c r="K97" s="36">
        <f t="shared" si="33"/>
        <v>0</v>
      </c>
      <c r="L97" s="36">
        <f t="shared" si="33"/>
        <v>0</v>
      </c>
      <c r="M97" s="36">
        <f t="shared" si="33"/>
        <v>0</v>
      </c>
      <c r="N97" s="36">
        <f t="shared" si="33"/>
        <v>0</v>
      </c>
      <c r="O97" s="36">
        <f t="shared" si="33"/>
        <v>0</v>
      </c>
      <c r="V97" s="30">
        <f>IF(ROUND(SUM(G97:O97)-F97,1)=0,0,1)</f>
        <v>0</v>
      </c>
    </row>
    <row r="100" spans="1:22" x14ac:dyDescent="0.25">
      <c r="B100" s="9" t="s">
        <v>182</v>
      </c>
      <c r="C100" s="40"/>
      <c r="D100" s="40"/>
      <c r="E100" s="9"/>
      <c r="F100" s="40"/>
    </row>
    <row r="101" spans="1:22" x14ac:dyDescent="0.25">
      <c r="B101" s="8" t="s">
        <v>180</v>
      </c>
      <c r="C101" s="3" t="s">
        <v>773</v>
      </c>
      <c r="E101" s="8"/>
    </row>
    <row r="102" spans="1:22" x14ac:dyDescent="0.25">
      <c r="B102" s="8" t="s">
        <v>181</v>
      </c>
      <c r="C102" s="3" t="s">
        <v>183</v>
      </c>
      <c r="E102" s="8"/>
    </row>
    <row r="200" spans="3:15" x14ac:dyDescent="0.25">
      <c r="C200" s="32" t="s">
        <v>153</v>
      </c>
      <c r="G200" s="31">
        <v>4</v>
      </c>
      <c r="H200" s="31">
        <v>5</v>
      </c>
      <c r="I200" s="31">
        <v>6</v>
      </c>
      <c r="J200" s="31">
        <v>7</v>
      </c>
      <c r="K200" s="31">
        <v>8</v>
      </c>
      <c r="L200" s="31">
        <v>9</v>
      </c>
      <c r="M200" s="31">
        <v>10</v>
      </c>
      <c r="N200" s="31">
        <v>11</v>
      </c>
      <c r="O200" s="31">
        <v>12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of Classifiers'!$B$8:$B$61</xm:f>
          </x14:formula1>
          <xm:sqref>D14:D21 D90:D94 D37:D45 D49:D63 D25:D33 D81:D84 D67:D77 D8:D10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N200"/>
  <sheetViews>
    <sheetView workbookViewId="0"/>
  </sheetViews>
  <sheetFormatPr defaultColWidth="8.7109375" defaultRowHeight="15" x14ac:dyDescent="0.25"/>
  <cols>
    <col min="1" max="1" width="8.7109375" style="3"/>
    <col min="2" max="2" width="8.7109375" style="8"/>
    <col min="3" max="3" width="45.42578125" style="3" bestFit="1" customWidth="1"/>
    <col min="4" max="4" width="12.5703125" style="3" customWidth="1"/>
    <col min="5" max="14" width="16" style="3" customWidth="1"/>
    <col min="15" max="16384" width="8.7109375" style="3"/>
  </cols>
  <sheetData>
    <row r="1" spans="1:14" x14ac:dyDescent="0.25">
      <c r="A1" s="15" t="s">
        <v>654</v>
      </c>
      <c r="B1" s="7"/>
    </row>
    <row r="2" spans="1:14" x14ac:dyDescent="0.25">
      <c r="A2" s="15" t="s">
        <v>174</v>
      </c>
      <c r="B2" s="7"/>
    </row>
    <row r="4" spans="1:14" x14ac:dyDescent="0.25">
      <c r="A4" s="8" t="s">
        <v>0</v>
      </c>
      <c r="B4" s="8" t="s">
        <v>4</v>
      </c>
      <c r="C4" s="8"/>
      <c r="D4" s="8"/>
      <c r="E4" s="8"/>
      <c r="F4" s="8"/>
      <c r="G4" s="8"/>
      <c r="H4" s="8"/>
      <c r="I4" s="8"/>
    </row>
    <row r="5" spans="1:14" x14ac:dyDescent="0.25">
      <c r="A5" s="9" t="s">
        <v>1</v>
      </c>
      <c r="B5" s="9" t="s">
        <v>3</v>
      </c>
      <c r="C5" s="9" t="s">
        <v>2</v>
      </c>
      <c r="D5" s="9"/>
      <c r="E5" s="9" t="s">
        <v>8</v>
      </c>
      <c r="F5" s="9" t="str">
        <f>'Table of Classifiers'!E5</f>
        <v>Consumer</v>
      </c>
      <c r="G5" s="9" t="str">
        <f>'Table of Classifiers'!F5</f>
        <v>Demand</v>
      </c>
      <c r="H5" s="9" t="str">
        <f>'Table of Classifiers'!G5</f>
        <v>Energy</v>
      </c>
      <c r="I5" s="9" t="str">
        <f>'Table of Classifiers'!H5</f>
        <v>Revenue</v>
      </c>
      <c r="J5" s="9" t="str">
        <f>'Table of Classifiers'!I5</f>
        <v>Lights</v>
      </c>
      <c r="K5" s="9" t="str">
        <f>'Table of Classifiers'!J5</f>
        <v>na</v>
      </c>
      <c r="L5" s="9" t="str">
        <f>'Table of Classifiers'!K5</f>
        <v>na</v>
      </c>
      <c r="M5" s="9" t="str">
        <f>'Table of Classifiers'!L5</f>
        <v>na</v>
      </c>
      <c r="N5" s="9" t="str">
        <f>'Table of Classifiers'!M5</f>
        <v>na</v>
      </c>
    </row>
    <row r="7" spans="1:14" x14ac:dyDescent="0.25">
      <c r="C7" s="6" t="s">
        <v>10</v>
      </c>
    </row>
    <row r="8" spans="1:14" x14ac:dyDescent="0.25">
      <c r="A8" s="8">
        <v>1</v>
      </c>
      <c r="B8" s="8">
        <v>301</v>
      </c>
      <c r="C8" s="3" t="s">
        <v>11</v>
      </c>
      <c r="E8" s="10">
        <f>SUM(F8:N8)</f>
        <v>30181.48450193325</v>
      </c>
      <c r="F8" s="10">
        <f>'Class Plant - Elec'!G8+'Class Plant - PRP'!G8</f>
        <v>0</v>
      </c>
      <c r="G8" s="10">
        <f>'Class Plant - Elec'!H8+'Class Plant - PRP'!H8</f>
        <v>30181.48450193325</v>
      </c>
      <c r="H8" s="10">
        <f>'Class Plant - Elec'!I8+'Class Plant - PRP'!I8</f>
        <v>0</v>
      </c>
      <c r="I8" s="10">
        <f>'Class Plant - Elec'!J8+'Class Plant - PRP'!J8</f>
        <v>0</v>
      </c>
      <c r="J8" s="10">
        <f>'Class Plant - Elec'!K8+'Class Plant - PRP'!K8</f>
        <v>0</v>
      </c>
      <c r="K8" s="10">
        <f>'Class Plant - Elec'!L8+'Class Plant - PRP'!L8</f>
        <v>0</v>
      </c>
      <c r="L8" s="10">
        <f>'Class Plant - Elec'!M8+'Class Plant - PRP'!M8</f>
        <v>0</v>
      </c>
      <c r="M8" s="10">
        <f>'Class Plant - Elec'!N8+'Class Plant - PRP'!N8</f>
        <v>0</v>
      </c>
      <c r="N8" s="10">
        <f>'Class Plant - Elec'!O8+'Class Plant - PRP'!O8</f>
        <v>0</v>
      </c>
    </row>
    <row r="9" spans="1:14" x14ac:dyDescent="0.25">
      <c r="A9" s="8">
        <f>A8+1</f>
        <v>2</v>
      </c>
      <c r="B9" s="8">
        <v>302</v>
      </c>
      <c r="C9" s="3" t="s">
        <v>12</v>
      </c>
      <c r="E9" s="10">
        <f>SUM(F9:N9)</f>
        <v>55758259.249979235</v>
      </c>
      <c r="F9" s="10">
        <f>'Class Plant - Elec'!G9+'Class Plant - PRP'!G9</f>
        <v>0</v>
      </c>
      <c r="G9" s="10">
        <f>'Class Plant - Elec'!H9+'Class Plant - PRP'!H9</f>
        <v>55758259.249979235</v>
      </c>
      <c r="H9" s="10">
        <f>'Class Plant - Elec'!I9+'Class Plant - PRP'!I9</f>
        <v>0</v>
      </c>
      <c r="I9" s="10">
        <f>'Class Plant - Elec'!J9+'Class Plant - PRP'!J9</f>
        <v>0</v>
      </c>
      <c r="J9" s="10">
        <f>'Class Plant - Elec'!K9+'Class Plant - PRP'!K9</f>
        <v>0</v>
      </c>
      <c r="K9" s="10">
        <f>'Class Plant - Elec'!L9+'Class Plant - PRP'!L9</f>
        <v>0</v>
      </c>
      <c r="L9" s="10">
        <f>'Class Plant - Elec'!M9+'Class Plant - PRP'!M9</f>
        <v>0</v>
      </c>
      <c r="M9" s="10">
        <f>'Class Plant - Elec'!N9+'Class Plant - PRP'!N9</f>
        <v>0</v>
      </c>
      <c r="N9" s="10">
        <f>'Class Plant - Elec'!O9+'Class Plant - PRP'!O9</f>
        <v>0</v>
      </c>
    </row>
    <row r="10" spans="1:14" x14ac:dyDescent="0.25">
      <c r="A10" s="8">
        <f>A9+1</f>
        <v>3</v>
      </c>
      <c r="B10" s="8">
        <v>303</v>
      </c>
      <c r="C10" s="3" t="s">
        <v>13</v>
      </c>
      <c r="E10" s="10">
        <f>SUM(F10:N10)</f>
        <v>141527468.69107878</v>
      </c>
      <c r="F10" s="10">
        <f>'Class Plant - Elec'!G10+'Class Plant - PRP'!G10</f>
        <v>0</v>
      </c>
      <c r="G10" s="10">
        <f>'Class Plant - Elec'!H10+'Class Plant - PRP'!H10</f>
        <v>141527468.69107878</v>
      </c>
      <c r="H10" s="10">
        <f>'Class Plant - Elec'!I10+'Class Plant - PRP'!I10</f>
        <v>0</v>
      </c>
      <c r="I10" s="10">
        <f>'Class Plant - Elec'!J10+'Class Plant - PRP'!J10</f>
        <v>0</v>
      </c>
      <c r="J10" s="10">
        <f>'Class Plant - Elec'!K10+'Class Plant - PRP'!K10</f>
        <v>0</v>
      </c>
      <c r="K10" s="10">
        <f>'Class Plant - Elec'!L10+'Class Plant - PRP'!L10</f>
        <v>0</v>
      </c>
      <c r="L10" s="10">
        <f>'Class Plant - Elec'!M10+'Class Plant - PRP'!M10</f>
        <v>0</v>
      </c>
      <c r="M10" s="10">
        <f>'Class Plant - Elec'!N10+'Class Plant - PRP'!N10</f>
        <v>0</v>
      </c>
      <c r="N10" s="10">
        <f>'Class Plant - Elec'!O10+'Class Plant - PRP'!O10</f>
        <v>0</v>
      </c>
    </row>
    <row r="11" spans="1:14" x14ac:dyDescent="0.25">
      <c r="A11" s="8">
        <f>A10+1</f>
        <v>4</v>
      </c>
      <c r="C11" s="11" t="s">
        <v>14</v>
      </c>
      <c r="E11" s="12">
        <f>SUM(E8:E10)</f>
        <v>197315909.42555994</v>
      </c>
      <c r="F11" s="12">
        <f t="shared" ref="F11:N11" si="0">SUM(F8:F10)</f>
        <v>0</v>
      </c>
      <c r="G11" s="12">
        <f t="shared" si="0"/>
        <v>197315909.42555994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</row>
    <row r="13" spans="1:14" x14ac:dyDescent="0.25">
      <c r="C13" s="6" t="s">
        <v>19</v>
      </c>
    </row>
    <row r="14" spans="1:14" x14ac:dyDescent="0.25">
      <c r="A14" s="8">
        <f>A11+1</f>
        <v>5</v>
      </c>
      <c r="B14" s="8">
        <v>330</v>
      </c>
      <c r="C14" s="3" t="s">
        <v>16</v>
      </c>
      <c r="E14" s="10">
        <f t="shared" ref="E14:E21" si="1">SUM(F14:N14)</f>
        <v>19685660.300000001</v>
      </c>
      <c r="F14" s="10">
        <f>'Class Plant - Elec'!G14+'Class Plant - PRP'!G14</f>
        <v>0</v>
      </c>
      <c r="G14" s="10">
        <f>'Class Plant - Elec'!H14+'Class Plant - PRP'!H14</f>
        <v>19685660.300000001</v>
      </c>
      <c r="H14" s="10">
        <f>'Class Plant - Elec'!I14+'Class Plant - PRP'!I14</f>
        <v>0</v>
      </c>
      <c r="I14" s="10">
        <f>'Class Plant - Elec'!J14+'Class Plant - PRP'!J14</f>
        <v>0</v>
      </c>
      <c r="J14" s="10">
        <f>'Class Plant - Elec'!K14+'Class Plant - PRP'!K14</f>
        <v>0</v>
      </c>
      <c r="K14" s="10">
        <f>'Class Plant - Elec'!L14+'Class Plant - PRP'!L14</f>
        <v>0</v>
      </c>
      <c r="L14" s="10">
        <f>'Class Plant - Elec'!M14+'Class Plant - PRP'!M14</f>
        <v>0</v>
      </c>
      <c r="M14" s="10">
        <f>'Class Plant - Elec'!N14+'Class Plant - PRP'!N14</f>
        <v>0</v>
      </c>
      <c r="N14" s="10">
        <f>'Class Plant - Elec'!O14+'Class Plant - PRP'!O14</f>
        <v>0</v>
      </c>
    </row>
    <row r="15" spans="1:14" x14ac:dyDescent="0.25">
      <c r="A15" s="8">
        <f t="shared" ref="A15:A22" si="2">A14+1</f>
        <v>6</v>
      </c>
      <c r="B15" s="8">
        <v>331</v>
      </c>
      <c r="C15" s="3" t="s">
        <v>17</v>
      </c>
      <c r="E15" s="10">
        <f t="shared" si="1"/>
        <v>144112917.75</v>
      </c>
      <c r="F15" s="10">
        <f>'Class Plant - Elec'!G15+'Class Plant - PRP'!G15</f>
        <v>0</v>
      </c>
      <c r="G15" s="10">
        <f>'Class Plant - Elec'!H15+'Class Plant - PRP'!H15</f>
        <v>144112917.75</v>
      </c>
      <c r="H15" s="10">
        <f>'Class Plant - Elec'!I15+'Class Plant - PRP'!I15</f>
        <v>0</v>
      </c>
      <c r="I15" s="10">
        <f>'Class Plant - Elec'!J15+'Class Plant - PRP'!J15</f>
        <v>0</v>
      </c>
      <c r="J15" s="10">
        <f>'Class Plant - Elec'!K15+'Class Plant - PRP'!K15</f>
        <v>0</v>
      </c>
      <c r="K15" s="10">
        <f>'Class Plant - Elec'!L15+'Class Plant - PRP'!L15</f>
        <v>0</v>
      </c>
      <c r="L15" s="10">
        <f>'Class Plant - Elec'!M15+'Class Plant - PRP'!M15</f>
        <v>0</v>
      </c>
      <c r="M15" s="10">
        <f>'Class Plant - Elec'!N15+'Class Plant - PRP'!N15</f>
        <v>0</v>
      </c>
      <c r="N15" s="10">
        <f>'Class Plant - Elec'!O15+'Class Plant - PRP'!O15</f>
        <v>0</v>
      </c>
    </row>
    <row r="16" spans="1:14" x14ac:dyDescent="0.25">
      <c r="A16" s="8">
        <f t="shared" si="2"/>
        <v>7</v>
      </c>
      <c r="B16" s="8">
        <v>332</v>
      </c>
      <c r="C16" s="3" t="s">
        <v>28</v>
      </c>
      <c r="E16" s="10">
        <f t="shared" si="1"/>
        <v>511074820.58999997</v>
      </c>
      <c r="F16" s="10">
        <f>'Class Plant - Elec'!G16+'Class Plant - PRP'!G16</f>
        <v>0</v>
      </c>
      <c r="G16" s="10">
        <f>'Class Plant - Elec'!H16+'Class Plant - PRP'!H16</f>
        <v>511074820.58999997</v>
      </c>
      <c r="H16" s="10">
        <f>'Class Plant - Elec'!I16+'Class Plant - PRP'!I16</f>
        <v>0</v>
      </c>
      <c r="I16" s="10">
        <f>'Class Plant - Elec'!J16+'Class Plant - PRP'!J16</f>
        <v>0</v>
      </c>
      <c r="J16" s="10">
        <f>'Class Plant - Elec'!K16+'Class Plant - PRP'!K16</f>
        <v>0</v>
      </c>
      <c r="K16" s="10">
        <f>'Class Plant - Elec'!L16+'Class Plant - PRP'!L16</f>
        <v>0</v>
      </c>
      <c r="L16" s="10">
        <f>'Class Plant - Elec'!M16+'Class Plant - PRP'!M16</f>
        <v>0</v>
      </c>
      <c r="M16" s="10">
        <f>'Class Plant - Elec'!N16+'Class Plant - PRP'!N16</f>
        <v>0</v>
      </c>
      <c r="N16" s="10">
        <f>'Class Plant - Elec'!O16+'Class Plant - PRP'!O16</f>
        <v>0</v>
      </c>
    </row>
    <row r="17" spans="1:14" x14ac:dyDescent="0.25">
      <c r="A17" s="8">
        <f t="shared" si="2"/>
        <v>8</v>
      </c>
      <c r="B17" s="8">
        <v>333</v>
      </c>
      <c r="C17" s="3" t="s">
        <v>29</v>
      </c>
      <c r="E17" s="10">
        <f t="shared" si="1"/>
        <v>625533456.67999995</v>
      </c>
      <c r="F17" s="10">
        <f>'Class Plant - Elec'!G17+'Class Plant - PRP'!G17</f>
        <v>0</v>
      </c>
      <c r="G17" s="10">
        <f>'Class Plant - Elec'!H17+'Class Plant - PRP'!H17</f>
        <v>625533456.67999995</v>
      </c>
      <c r="H17" s="10">
        <f>'Class Plant - Elec'!I17+'Class Plant - PRP'!I17</f>
        <v>0</v>
      </c>
      <c r="I17" s="10">
        <f>'Class Plant - Elec'!J17+'Class Plant - PRP'!J17</f>
        <v>0</v>
      </c>
      <c r="J17" s="10">
        <f>'Class Plant - Elec'!K17+'Class Plant - PRP'!K17</f>
        <v>0</v>
      </c>
      <c r="K17" s="10">
        <f>'Class Plant - Elec'!L17+'Class Plant - PRP'!L17</f>
        <v>0</v>
      </c>
      <c r="L17" s="10">
        <f>'Class Plant - Elec'!M17+'Class Plant - PRP'!M17</f>
        <v>0</v>
      </c>
      <c r="M17" s="10">
        <f>'Class Plant - Elec'!N17+'Class Plant - PRP'!N17</f>
        <v>0</v>
      </c>
      <c r="N17" s="10">
        <f>'Class Plant - Elec'!O17+'Class Plant - PRP'!O17</f>
        <v>0</v>
      </c>
    </row>
    <row r="18" spans="1:14" x14ac:dyDescent="0.25">
      <c r="A18" s="8">
        <f t="shared" si="2"/>
        <v>9</v>
      </c>
      <c r="B18" s="8">
        <v>334</v>
      </c>
      <c r="C18" s="3" t="s">
        <v>18</v>
      </c>
      <c r="E18" s="10">
        <f t="shared" si="1"/>
        <v>59024861.200000003</v>
      </c>
      <c r="F18" s="10">
        <f>'Class Plant - Elec'!G18+'Class Plant - PRP'!G18</f>
        <v>0</v>
      </c>
      <c r="G18" s="10">
        <f>'Class Plant - Elec'!H18+'Class Plant - PRP'!H18</f>
        <v>59024861.200000003</v>
      </c>
      <c r="H18" s="10">
        <f>'Class Plant - Elec'!I18+'Class Plant - PRP'!I18</f>
        <v>0</v>
      </c>
      <c r="I18" s="10">
        <f>'Class Plant - Elec'!J18+'Class Plant - PRP'!J18</f>
        <v>0</v>
      </c>
      <c r="J18" s="10">
        <f>'Class Plant - Elec'!K18+'Class Plant - PRP'!K18</f>
        <v>0</v>
      </c>
      <c r="K18" s="10">
        <f>'Class Plant - Elec'!L18+'Class Plant - PRP'!L18</f>
        <v>0</v>
      </c>
      <c r="L18" s="10">
        <f>'Class Plant - Elec'!M18+'Class Plant - PRP'!M18</f>
        <v>0</v>
      </c>
      <c r="M18" s="10">
        <f>'Class Plant - Elec'!N18+'Class Plant - PRP'!N18</f>
        <v>0</v>
      </c>
      <c r="N18" s="10">
        <f>'Class Plant - Elec'!O18+'Class Plant - PRP'!O18</f>
        <v>0</v>
      </c>
    </row>
    <row r="19" spans="1:14" x14ac:dyDescent="0.25">
      <c r="A19" s="8">
        <f t="shared" si="2"/>
        <v>10</v>
      </c>
      <c r="B19" s="8">
        <v>335</v>
      </c>
      <c r="C19" s="3" t="s">
        <v>15</v>
      </c>
      <c r="E19" s="10">
        <f t="shared" si="1"/>
        <v>63234736.299999997</v>
      </c>
      <c r="F19" s="10">
        <f>'Class Plant - Elec'!G19+'Class Plant - PRP'!G19</f>
        <v>0</v>
      </c>
      <c r="G19" s="10">
        <f>'Class Plant - Elec'!H19+'Class Plant - PRP'!H19</f>
        <v>63234736.299999997</v>
      </c>
      <c r="H19" s="10">
        <f>'Class Plant - Elec'!I19+'Class Plant - PRP'!I19</f>
        <v>0</v>
      </c>
      <c r="I19" s="10">
        <f>'Class Plant - Elec'!J19+'Class Plant - PRP'!J19</f>
        <v>0</v>
      </c>
      <c r="J19" s="10">
        <f>'Class Plant - Elec'!K19+'Class Plant - PRP'!K19</f>
        <v>0</v>
      </c>
      <c r="K19" s="10">
        <f>'Class Plant - Elec'!L19+'Class Plant - PRP'!L19</f>
        <v>0</v>
      </c>
      <c r="L19" s="10">
        <f>'Class Plant - Elec'!M19+'Class Plant - PRP'!M19</f>
        <v>0</v>
      </c>
      <c r="M19" s="10">
        <f>'Class Plant - Elec'!N19+'Class Plant - PRP'!N19</f>
        <v>0</v>
      </c>
      <c r="N19" s="10">
        <f>'Class Plant - Elec'!O19+'Class Plant - PRP'!O19</f>
        <v>0</v>
      </c>
    </row>
    <row r="20" spans="1:14" x14ac:dyDescent="0.25">
      <c r="A20" s="8">
        <f t="shared" si="2"/>
        <v>11</v>
      </c>
      <c r="B20" s="8">
        <v>336</v>
      </c>
      <c r="C20" s="3" t="s">
        <v>30</v>
      </c>
      <c r="E20" s="10">
        <f t="shared" si="1"/>
        <v>1792667.77</v>
      </c>
      <c r="F20" s="10">
        <f>'Class Plant - Elec'!G20+'Class Plant - PRP'!G20</f>
        <v>0</v>
      </c>
      <c r="G20" s="10">
        <f>'Class Plant - Elec'!H20+'Class Plant - PRP'!H20</f>
        <v>1792667.77</v>
      </c>
      <c r="H20" s="10">
        <f>'Class Plant - Elec'!I20+'Class Plant - PRP'!I20</f>
        <v>0</v>
      </c>
      <c r="I20" s="10">
        <f>'Class Plant - Elec'!J20+'Class Plant - PRP'!J20</f>
        <v>0</v>
      </c>
      <c r="J20" s="10">
        <f>'Class Plant - Elec'!K20+'Class Plant - PRP'!K20</f>
        <v>0</v>
      </c>
      <c r="K20" s="10">
        <f>'Class Plant - Elec'!L20+'Class Plant - PRP'!L20</f>
        <v>0</v>
      </c>
      <c r="L20" s="10">
        <f>'Class Plant - Elec'!M20+'Class Plant - PRP'!M20</f>
        <v>0</v>
      </c>
      <c r="M20" s="10">
        <f>'Class Plant - Elec'!N20+'Class Plant - PRP'!N20</f>
        <v>0</v>
      </c>
      <c r="N20" s="10">
        <f>'Class Plant - Elec'!O20+'Class Plant - PRP'!O20</f>
        <v>0</v>
      </c>
    </row>
    <row r="21" spans="1:14" x14ac:dyDescent="0.25">
      <c r="A21" s="8">
        <f t="shared" si="2"/>
        <v>12</v>
      </c>
      <c r="B21" s="8">
        <v>337</v>
      </c>
      <c r="C21" s="3" t="s">
        <v>31</v>
      </c>
      <c r="E21" s="10">
        <f t="shared" si="1"/>
        <v>0</v>
      </c>
      <c r="F21" s="10">
        <f>'Class Plant - Elec'!G21+'Class Plant - PRP'!G21</f>
        <v>0</v>
      </c>
      <c r="G21" s="10">
        <f>'Class Plant - Elec'!H21+'Class Plant - PRP'!H21</f>
        <v>0</v>
      </c>
      <c r="H21" s="10">
        <f>'Class Plant - Elec'!I21+'Class Plant - PRP'!I21</f>
        <v>0</v>
      </c>
      <c r="I21" s="10">
        <f>'Class Plant - Elec'!J21+'Class Plant - PRP'!J21</f>
        <v>0</v>
      </c>
      <c r="J21" s="10">
        <f>'Class Plant - Elec'!K21+'Class Plant - PRP'!K21</f>
        <v>0</v>
      </c>
      <c r="K21" s="10">
        <f>'Class Plant - Elec'!L21+'Class Plant - PRP'!L21</f>
        <v>0</v>
      </c>
      <c r="L21" s="10">
        <f>'Class Plant - Elec'!M21+'Class Plant - PRP'!M21</f>
        <v>0</v>
      </c>
      <c r="M21" s="10">
        <f>'Class Plant - Elec'!N21+'Class Plant - PRP'!N21</f>
        <v>0</v>
      </c>
      <c r="N21" s="10">
        <f>'Class Plant - Elec'!O21+'Class Plant - PRP'!O21</f>
        <v>0</v>
      </c>
    </row>
    <row r="22" spans="1:14" x14ac:dyDescent="0.25">
      <c r="A22" s="8">
        <f t="shared" si="2"/>
        <v>13</v>
      </c>
      <c r="C22" s="13" t="s">
        <v>20</v>
      </c>
      <c r="E22" s="12">
        <f>SUM(E14:E21)</f>
        <v>1424459120.5899999</v>
      </c>
      <c r="F22" s="12">
        <f t="shared" ref="F22:N22" si="3">SUM(F14:F21)</f>
        <v>0</v>
      </c>
      <c r="G22" s="12">
        <f t="shared" si="3"/>
        <v>1424459120.5899999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12">
        <f t="shared" si="3"/>
        <v>0</v>
      </c>
      <c r="N22" s="12">
        <f t="shared" si="3"/>
        <v>0</v>
      </c>
    </row>
    <row r="24" spans="1:14" x14ac:dyDescent="0.25">
      <c r="C24" s="6" t="s">
        <v>21</v>
      </c>
    </row>
    <row r="25" spans="1:14" x14ac:dyDescent="0.25">
      <c r="A25" s="8">
        <f>A22+1</f>
        <v>14</v>
      </c>
      <c r="B25" s="8">
        <v>340</v>
      </c>
      <c r="C25" s="3" t="s">
        <v>16</v>
      </c>
      <c r="E25" s="10">
        <f t="shared" ref="E25:E33" si="4">SUM(F25:N25)</f>
        <v>0</v>
      </c>
      <c r="F25" s="10">
        <f>'Class Plant - Elec'!G25+'Class Plant - PRP'!G25</f>
        <v>0</v>
      </c>
      <c r="G25" s="10">
        <f>'Class Plant - Elec'!H25+'Class Plant - PRP'!H25</f>
        <v>0</v>
      </c>
      <c r="H25" s="10">
        <f>'Class Plant - Elec'!I25+'Class Plant - PRP'!I25</f>
        <v>0</v>
      </c>
      <c r="I25" s="10">
        <f>'Class Plant - Elec'!J25+'Class Plant - PRP'!J25</f>
        <v>0</v>
      </c>
      <c r="J25" s="10">
        <f>'Class Plant - Elec'!K25+'Class Plant - PRP'!K25</f>
        <v>0</v>
      </c>
      <c r="K25" s="10">
        <f>'Class Plant - Elec'!L25+'Class Plant - PRP'!L25</f>
        <v>0</v>
      </c>
      <c r="L25" s="10">
        <f>'Class Plant - Elec'!M25+'Class Plant - PRP'!M25</f>
        <v>0</v>
      </c>
      <c r="M25" s="10">
        <f>'Class Plant - Elec'!N25+'Class Plant - PRP'!N25</f>
        <v>0</v>
      </c>
      <c r="N25" s="10">
        <f>'Class Plant - Elec'!O25+'Class Plant - PRP'!O25</f>
        <v>0</v>
      </c>
    </row>
    <row r="26" spans="1:14" x14ac:dyDescent="0.25">
      <c r="A26" s="8">
        <f t="shared" ref="A26:A34" si="5">A25+1</f>
        <v>15</v>
      </c>
      <c r="B26" s="8">
        <v>341</v>
      </c>
      <c r="C26" s="3" t="s">
        <v>17</v>
      </c>
      <c r="E26" s="10">
        <f t="shared" si="4"/>
        <v>0</v>
      </c>
      <c r="F26" s="10">
        <f>'Class Plant - Elec'!G26+'Class Plant - PRP'!G26</f>
        <v>0</v>
      </c>
      <c r="G26" s="10">
        <f>'Class Plant - Elec'!H26+'Class Plant - PRP'!H26</f>
        <v>0</v>
      </c>
      <c r="H26" s="10">
        <f>'Class Plant - Elec'!I26+'Class Plant - PRP'!I26</f>
        <v>0</v>
      </c>
      <c r="I26" s="10">
        <f>'Class Plant - Elec'!J26+'Class Plant - PRP'!J26</f>
        <v>0</v>
      </c>
      <c r="J26" s="10">
        <f>'Class Plant - Elec'!K26+'Class Plant - PRP'!K26</f>
        <v>0</v>
      </c>
      <c r="K26" s="10">
        <f>'Class Plant - Elec'!L26+'Class Plant - PRP'!L26</f>
        <v>0</v>
      </c>
      <c r="L26" s="10">
        <f>'Class Plant - Elec'!M26+'Class Plant - PRP'!M26</f>
        <v>0</v>
      </c>
      <c r="M26" s="10">
        <f>'Class Plant - Elec'!N26+'Class Plant - PRP'!N26</f>
        <v>0</v>
      </c>
      <c r="N26" s="10">
        <f>'Class Plant - Elec'!O26+'Class Plant - PRP'!O26</f>
        <v>0</v>
      </c>
    </row>
    <row r="27" spans="1:14" x14ac:dyDescent="0.25">
      <c r="A27" s="8">
        <f t="shared" si="5"/>
        <v>16</v>
      </c>
      <c r="B27" s="8">
        <v>342</v>
      </c>
      <c r="C27" s="3" t="s">
        <v>32</v>
      </c>
      <c r="E27" s="10">
        <f t="shared" si="4"/>
        <v>0</v>
      </c>
      <c r="F27" s="10">
        <f>'Class Plant - Elec'!G27+'Class Plant - PRP'!G27</f>
        <v>0</v>
      </c>
      <c r="G27" s="10">
        <f>'Class Plant - Elec'!H27+'Class Plant - PRP'!H27</f>
        <v>0</v>
      </c>
      <c r="H27" s="10">
        <f>'Class Plant - Elec'!I27+'Class Plant - PRP'!I27</f>
        <v>0</v>
      </c>
      <c r="I27" s="10">
        <f>'Class Plant - Elec'!J27+'Class Plant - PRP'!J27</f>
        <v>0</v>
      </c>
      <c r="J27" s="10">
        <f>'Class Plant - Elec'!K27+'Class Plant - PRP'!K27</f>
        <v>0</v>
      </c>
      <c r="K27" s="10">
        <f>'Class Plant - Elec'!L27+'Class Plant - PRP'!L27</f>
        <v>0</v>
      </c>
      <c r="L27" s="10">
        <f>'Class Plant - Elec'!M27+'Class Plant - PRP'!M27</f>
        <v>0</v>
      </c>
      <c r="M27" s="10">
        <f>'Class Plant - Elec'!N27+'Class Plant - PRP'!N27</f>
        <v>0</v>
      </c>
      <c r="N27" s="10">
        <f>'Class Plant - Elec'!O27+'Class Plant - PRP'!O27</f>
        <v>0</v>
      </c>
    </row>
    <row r="28" spans="1:14" x14ac:dyDescent="0.25">
      <c r="A28" s="8">
        <f t="shared" si="5"/>
        <v>17</v>
      </c>
      <c r="B28" s="8">
        <v>343</v>
      </c>
      <c r="C28" s="3" t="s">
        <v>33</v>
      </c>
      <c r="E28" s="10">
        <f t="shared" si="4"/>
        <v>0</v>
      </c>
      <c r="F28" s="10">
        <f>'Class Plant - Elec'!G28+'Class Plant - PRP'!G28</f>
        <v>0</v>
      </c>
      <c r="G28" s="10">
        <f>'Class Plant - Elec'!H28+'Class Plant - PRP'!H28</f>
        <v>0</v>
      </c>
      <c r="H28" s="10">
        <f>'Class Plant - Elec'!I28+'Class Plant - PRP'!I28</f>
        <v>0</v>
      </c>
      <c r="I28" s="10">
        <f>'Class Plant - Elec'!J28+'Class Plant - PRP'!J28</f>
        <v>0</v>
      </c>
      <c r="J28" s="10">
        <f>'Class Plant - Elec'!K28+'Class Plant - PRP'!K28</f>
        <v>0</v>
      </c>
      <c r="K28" s="10">
        <f>'Class Plant - Elec'!L28+'Class Plant - PRP'!L28</f>
        <v>0</v>
      </c>
      <c r="L28" s="10">
        <f>'Class Plant - Elec'!M28+'Class Plant - PRP'!M28</f>
        <v>0</v>
      </c>
      <c r="M28" s="10">
        <f>'Class Plant - Elec'!N28+'Class Plant - PRP'!N28</f>
        <v>0</v>
      </c>
      <c r="N28" s="10">
        <f>'Class Plant - Elec'!O28+'Class Plant - PRP'!O28</f>
        <v>0</v>
      </c>
    </row>
    <row r="29" spans="1:14" x14ac:dyDescent="0.25">
      <c r="A29" s="8">
        <f t="shared" si="5"/>
        <v>18</v>
      </c>
      <c r="B29" s="8">
        <v>344</v>
      </c>
      <c r="C29" s="3" t="s">
        <v>34</v>
      </c>
      <c r="E29" s="10">
        <f t="shared" si="4"/>
        <v>0</v>
      </c>
      <c r="F29" s="10">
        <f>'Class Plant - Elec'!G29+'Class Plant - PRP'!G29</f>
        <v>0</v>
      </c>
      <c r="G29" s="10">
        <f>'Class Plant - Elec'!H29+'Class Plant - PRP'!H29</f>
        <v>0</v>
      </c>
      <c r="H29" s="10">
        <f>'Class Plant - Elec'!I29+'Class Plant - PRP'!I29</f>
        <v>0</v>
      </c>
      <c r="I29" s="10">
        <f>'Class Plant - Elec'!J29+'Class Plant - PRP'!J29</f>
        <v>0</v>
      </c>
      <c r="J29" s="10">
        <f>'Class Plant - Elec'!K29+'Class Plant - PRP'!K29</f>
        <v>0</v>
      </c>
      <c r="K29" s="10">
        <f>'Class Plant - Elec'!L29+'Class Plant - PRP'!L29</f>
        <v>0</v>
      </c>
      <c r="L29" s="10">
        <f>'Class Plant - Elec'!M29+'Class Plant - PRP'!M29</f>
        <v>0</v>
      </c>
      <c r="M29" s="10">
        <f>'Class Plant - Elec'!N29+'Class Plant - PRP'!N29</f>
        <v>0</v>
      </c>
      <c r="N29" s="10">
        <f>'Class Plant - Elec'!O29+'Class Plant - PRP'!O29</f>
        <v>0</v>
      </c>
    </row>
    <row r="30" spans="1:14" x14ac:dyDescent="0.25">
      <c r="A30" s="8">
        <f t="shared" si="5"/>
        <v>19</v>
      </c>
      <c r="B30" s="8">
        <v>345</v>
      </c>
      <c r="C30" s="3" t="s">
        <v>18</v>
      </c>
      <c r="E30" s="10">
        <f t="shared" si="4"/>
        <v>0</v>
      </c>
      <c r="F30" s="10">
        <f>'Class Plant - Elec'!G30+'Class Plant - PRP'!G30</f>
        <v>0</v>
      </c>
      <c r="G30" s="10">
        <f>'Class Plant - Elec'!H30+'Class Plant - PRP'!H30</f>
        <v>0</v>
      </c>
      <c r="H30" s="10">
        <f>'Class Plant - Elec'!I30+'Class Plant - PRP'!I30</f>
        <v>0</v>
      </c>
      <c r="I30" s="10">
        <f>'Class Plant - Elec'!J30+'Class Plant - PRP'!J30</f>
        <v>0</v>
      </c>
      <c r="J30" s="10">
        <f>'Class Plant - Elec'!K30+'Class Plant - PRP'!K30</f>
        <v>0</v>
      </c>
      <c r="K30" s="10">
        <f>'Class Plant - Elec'!L30+'Class Plant - PRP'!L30</f>
        <v>0</v>
      </c>
      <c r="L30" s="10">
        <f>'Class Plant - Elec'!M30+'Class Plant - PRP'!M30</f>
        <v>0</v>
      </c>
      <c r="M30" s="10">
        <f>'Class Plant - Elec'!N30+'Class Plant - PRP'!N30</f>
        <v>0</v>
      </c>
      <c r="N30" s="10">
        <f>'Class Plant - Elec'!O30+'Class Plant - PRP'!O30</f>
        <v>0</v>
      </c>
    </row>
    <row r="31" spans="1:14" x14ac:dyDescent="0.25">
      <c r="A31" s="8">
        <f t="shared" si="5"/>
        <v>20</v>
      </c>
      <c r="B31" s="8">
        <v>346</v>
      </c>
      <c r="C31" s="3" t="s">
        <v>15</v>
      </c>
      <c r="E31" s="10">
        <f t="shared" si="4"/>
        <v>29655.78</v>
      </c>
      <c r="F31" s="10">
        <f>'Class Plant - Elec'!G31+'Class Plant - PRP'!G31</f>
        <v>0</v>
      </c>
      <c r="G31" s="10">
        <f>'Class Plant - Elec'!H31+'Class Plant - PRP'!H31</f>
        <v>29655.78</v>
      </c>
      <c r="H31" s="10">
        <f>'Class Plant - Elec'!I31+'Class Plant - PRP'!I31</f>
        <v>0</v>
      </c>
      <c r="I31" s="10">
        <f>'Class Plant - Elec'!J31+'Class Plant - PRP'!J31</f>
        <v>0</v>
      </c>
      <c r="J31" s="10">
        <f>'Class Plant - Elec'!K31+'Class Plant - PRP'!K31</f>
        <v>0</v>
      </c>
      <c r="K31" s="10">
        <f>'Class Plant - Elec'!L31+'Class Plant - PRP'!L31</f>
        <v>0</v>
      </c>
      <c r="L31" s="10">
        <f>'Class Plant - Elec'!M31+'Class Plant - PRP'!M31</f>
        <v>0</v>
      </c>
      <c r="M31" s="10">
        <f>'Class Plant - Elec'!N31+'Class Plant - PRP'!N31</f>
        <v>0</v>
      </c>
      <c r="N31" s="10">
        <f>'Class Plant - Elec'!O31+'Class Plant - PRP'!O31</f>
        <v>0</v>
      </c>
    </row>
    <row r="32" spans="1:14" x14ac:dyDescent="0.25">
      <c r="A32" s="8">
        <f t="shared" si="5"/>
        <v>21</v>
      </c>
      <c r="B32" s="8">
        <v>347</v>
      </c>
      <c r="C32" s="3" t="s">
        <v>35</v>
      </c>
      <c r="E32" s="10">
        <f t="shared" si="4"/>
        <v>0</v>
      </c>
      <c r="F32" s="10">
        <f>'Class Plant - Elec'!G32+'Class Plant - PRP'!G32</f>
        <v>0</v>
      </c>
      <c r="G32" s="10">
        <f>'Class Plant - Elec'!H32+'Class Plant - PRP'!H32</f>
        <v>0</v>
      </c>
      <c r="H32" s="10">
        <f>'Class Plant - Elec'!I32+'Class Plant - PRP'!I32</f>
        <v>0</v>
      </c>
      <c r="I32" s="10">
        <f>'Class Plant - Elec'!J32+'Class Plant - PRP'!J32</f>
        <v>0</v>
      </c>
      <c r="J32" s="10">
        <f>'Class Plant - Elec'!K32+'Class Plant - PRP'!K32</f>
        <v>0</v>
      </c>
      <c r="K32" s="10">
        <f>'Class Plant - Elec'!L32+'Class Plant - PRP'!L32</f>
        <v>0</v>
      </c>
      <c r="L32" s="10">
        <f>'Class Plant - Elec'!M32+'Class Plant - PRP'!M32</f>
        <v>0</v>
      </c>
      <c r="M32" s="10">
        <f>'Class Plant - Elec'!N32+'Class Plant - PRP'!N32</f>
        <v>0</v>
      </c>
      <c r="N32" s="10">
        <f>'Class Plant - Elec'!O32+'Class Plant - PRP'!O32</f>
        <v>0</v>
      </c>
    </row>
    <row r="33" spans="1:14" x14ac:dyDescent="0.25">
      <c r="A33" s="8">
        <f t="shared" si="5"/>
        <v>22</v>
      </c>
      <c r="B33" s="8">
        <v>348</v>
      </c>
      <c r="C33" s="3" t="s">
        <v>36</v>
      </c>
      <c r="E33" s="10">
        <f t="shared" si="4"/>
        <v>0</v>
      </c>
      <c r="F33" s="10">
        <f>'Class Plant - Elec'!G33+'Class Plant - PRP'!G33</f>
        <v>0</v>
      </c>
      <c r="G33" s="10">
        <f>'Class Plant - Elec'!H33+'Class Plant - PRP'!H33</f>
        <v>0</v>
      </c>
      <c r="H33" s="10">
        <f>'Class Plant - Elec'!I33+'Class Plant - PRP'!I33</f>
        <v>0</v>
      </c>
      <c r="I33" s="10">
        <f>'Class Plant - Elec'!J33+'Class Plant - PRP'!J33</f>
        <v>0</v>
      </c>
      <c r="J33" s="10">
        <f>'Class Plant - Elec'!K33+'Class Plant - PRP'!K33</f>
        <v>0</v>
      </c>
      <c r="K33" s="10">
        <f>'Class Plant - Elec'!L33+'Class Plant - PRP'!L33</f>
        <v>0</v>
      </c>
      <c r="L33" s="10">
        <f>'Class Plant - Elec'!M33+'Class Plant - PRP'!M33</f>
        <v>0</v>
      </c>
      <c r="M33" s="10">
        <f>'Class Plant - Elec'!N33+'Class Plant - PRP'!N33</f>
        <v>0</v>
      </c>
      <c r="N33" s="10">
        <f>'Class Plant - Elec'!O33+'Class Plant - PRP'!O33</f>
        <v>0</v>
      </c>
    </row>
    <row r="34" spans="1:14" x14ac:dyDescent="0.25">
      <c r="A34" s="8">
        <f t="shared" si="5"/>
        <v>23</v>
      </c>
      <c r="C34" s="14" t="s">
        <v>22</v>
      </c>
      <c r="E34" s="12">
        <f>SUM(E25:E33)</f>
        <v>29655.78</v>
      </c>
      <c r="F34" s="12">
        <f t="shared" ref="F34:N34" si="6">SUM(F25:F33)</f>
        <v>0</v>
      </c>
      <c r="G34" s="12">
        <f t="shared" si="6"/>
        <v>29655.78</v>
      </c>
      <c r="H34" s="12">
        <f t="shared" si="6"/>
        <v>0</v>
      </c>
      <c r="I34" s="12">
        <f t="shared" si="6"/>
        <v>0</v>
      </c>
      <c r="J34" s="12">
        <f t="shared" si="6"/>
        <v>0</v>
      </c>
      <c r="K34" s="12">
        <f t="shared" si="6"/>
        <v>0</v>
      </c>
      <c r="L34" s="12">
        <f t="shared" si="6"/>
        <v>0</v>
      </c>
      <c r="M34" s="12">
        <f t="shared" si="6"/>
        <v>0</v>
      </c>
      <c r="N34" s="12">
        <f t="shared" si="6"/>
        <v>0</v>
      </c>
    </row>
    <row r="36" spans="1:14" x14ac:dyDescent="0.25">
      <c r="C36" s="6" t="s">
        <v>23</v>
      </c>
    </row>
    <row r="37" spans="1:14" x14ac:dyDescent="0.25">
      <c r="A37" s="8">
        <f>A34+1</f>
        <v>24</v>
      </c>
      <c r="B37" s="8">
        <v>350</v>
      </c>
      <c r="C37" s="3" t="s">
        <v>16</v>
      </c>
      <c r="E37" s="10">
        <f t="shared" ref="E37:E45" si="7">SUM(F37:N37)</f>
        <v>1917428.5374092455</v>
      </c>
      <c r="F37" s="10">
        <f>'Class Plant - Elec'!G37+'Class Plant - PRP'!G37</f>
        <v>0</v>
      </c>
      <c r="G37" s="10">
        <f>'Class Plant - Elec'!H37+'Class Plant - PRP'!H37</f>
        <v>1917428.5374092455</v>
      </c>
      <c r="H37" s="10">
        <f>'Class Plant - Elec'!I37+'Class Plant - PRP'!I37</f>
        <v>0</v>
      </c>
      <c r="I37" s="10">
        <f>'Class Plant - Elec'!J37+'Class Plant - PRP'!J37</f>
        <v>0</v>
      </c>
      <c r="J37" s="10">
        <f>'Class Plant - Elec'!K37+'Class Plant - PRP'!K37</f>
        <v>0</v>
      </c>
      <c r="K37" s="10">
        <f>'Class Plant - Elec'!L37+'Class Plant - PRP'!L37</f>
        <v>0</v>
      </c>
      <c r="L37" s="10">
        <f>'Class Plant - Elec'!M37+'Class Plant - PRP'!M37</f>
        <v>0</v>
      </c>
      <c r="M37" s="10">
        <f>'Class Plant - Elec'!N37+'Class Plant - PRP'!N37</f>
        <v>0</v>
      </c>
      <c r="N37" s="10">
        <f>'Class Plant - Elec'!O37+'Class Plant - PRP'!O37</f>
        <v>0</v>
      </c>
    </row>
    <row r="38" spans="1:14" x14ac:dyDescent="0.25">
      <c r="A38" s="8">
        <f t="shared" ref="A38:A46" si="8">A37+1</f>
        <v>25</v>
      </c>
      <c r="B38" s="8">
        <v>352</v>
      </c>
      <c r="C38" s="3" t="s">
        <v>17</v>
      </c>
      <c r="E38" s="10">
        <f t="shared" si="7"/>
        <v>5655204.8685439741</v>
      </c>
      <c r="F38" s="10">
        <f>'Class Plant - Elec'!G38+'Class Plant - PRP'!G38</f>
        <v>0</v>
      </c>
      <c r="G38" s="10">
        <f>'Class Plant - Elec'!H38+'Class Plant - PRP'!H38</f>
        <v>5655204.8685439741</v>
      </c>
      <c r="H38" s="10">
        <f>'Class Plant - Elec'!I38+'Class Plant - PRP'!I38</f>
        <v>0</v>
      </c>
      <c r="I38" s="10">
        <f>'Class Plant - Elec'!J38+'Class Plant - PRP'!J38</f>
        <v>0</v>
      </c>
      <c r="J38" s="10">
        <f>'Class Plant - Elec'!K38+'Class Plant - PRP'!K38</f>
        <v>0</v>
      </c>
      <c r="K38" s="10">
        <f>'Class Plant - Elec'!L38+'Class Plant - PRP'!L38</f>
        <v>0</v>
      </c>
      <c r="L38" s="10">
        <f>'Class Plant - Elec'!M38+'Class Plant - PRP'!M38</f>
        <v>0</v>
      </c>
      <c r="M38" s="10">
        <f>'Class Plant - Elec'!N38+'Class Plant - PRP'!N38</f>
        <v>0</v>
      </c>
      <c r="N38" s="10">
        <f>'Class Plant - Elec'!O38+'Class Plant - PRP'!O38</f>
        <v>0</v>
      </c>
    </row>
    <row r="39" spans="1:14" x14ac:dyDescent="0.25">
      <c r="A39" s="8">
        <f t="shared" si="8"/>
        <v>26</v>
      </c>
      <c r="B39" s="8">
        <v>353</v>
      </c>
      <c r="C39" s="3" t="s">
        <v>37</v>
      </c>
      <c r="E39" s="10">
        <f t="shared" si="7"/>
        <v>83909275.594483376</v>
      </c>
      <c r="F39" s="10">
        <f>'Class Plant - Elec'!G39+'Class Plant - PRP'!G39</f>
        <v>0</v>
      </c>
      <c r="G39" s="10">
        <f>'Class Plant - Elec'!H39+'Class Plant - PRP'!H39</f>
        <v>83909275.594483376</v>
      </c>
      <c r="H39" s="10">
        <f>'Class Plant - Elec'!I39+'Class Plant - PRP'!I39</f>
        <v>0</v>
      </c>
      <c r="I39" s="10">
        <f>'Class Plant - Elec'!J39+'Class Plant - PRP'!J39</f>
        <v>0</v>
      </c>
      <c r="J39" s="10">
        <f>'Class Plant - Elec'!K39+'Class Plant - PRP'!K39</f>
        <v>0</v>
      </c>
      <c r="K39" s="10">
        <f>'Class Plant - Elec'!L39+'Class Plant - PRP'!L39</f>
        <v>0</v>
      </c>
      <c r="L39" s="10">
        <f>'Class Plant - Elec'!M39+'Class Plant - PRP'!M39</f>
        <v>0</v>
      </c>
      <c r="M39" s="10">
        <f>'Class Plant - Elec'!N39+'Class Plant - PRP'!N39</f>
        <v>0</v>
      </c>
      <c r="N39" s="10">
        <f>'Class Plant - Elec'!O39+'Class Plant - PRP'!O39</f>
        <v>0</v>
      </c>
    </row>
    <row r="40" spans="1:14" x14ac:dyDescent="0.25">
      <c r="A40" s="8">
        <f t="shared" si="8"/>
        <v>27</v>
      </c>
      <c r="B40" s="8">
        <v>354</v>
      </c>
      <c r="C40" s="3" t="s">
        <v>38</v>
      </c>
      <c r="E40" s="10">
        <f t="shared" si="7"/>
        <v>9332416.8562533688</v>
      </c>
      <c r="F40" s="10">
        <f>'Class Plant - Elec'!G40+'Class Plant - PRP'!G40</f>
        <v>0</v>
      </c>
      <c r="G40" s="10">
        <f>'Class Plant - Elec'!H40+'Class Plant - PRP'!H40</f>
        <v>9332416.8562533688</v>
      </c>
      <c r="H40" s="10">
        <f>'Class Plant - Elec'!I40+'Class Plant - PRP'!I40</f>
        <v>0</v>
      </c>
      <c r="I40" s="10">
        <f>'Class Plant - Elec'!J40+'Class Plant - PRP'!J40</f>
        <v>0</v>
      </c>
      <c r="J40" s="10">
        <f>'Class Plant - Elec'!K40+'Class Plant - PRP'!K40</f>
        <v>0</v>
      </c>
      <c r="K40" s="10">
        <f>'Class Plant - Elec'!L40+'Class Plant - PRP'!L40</f>
        <v>0</v>
      </c>
      <c r="L40" s="10">
        <f>'Class Plant - Elec'!M40+'Class Plant - PRP'!M40</f>
        <v>0</v>
      </c>
      <c r="M40" s="10">
        <f>'Class Plant - Elec'!N40+'Class Plant - PRP'!N40</f>
        <v>0</v>
      </c>
      <c r="N40" s="10">
        <f>'Class Plant - Elec'!O40+'Class Plant - PRP'!O40</f>
        <v>0</v>
      </c>
    </row>
    <row r="41" spans="1:14" x14ac:dyDescent="0.25">
      <c r="A41" s="8">
        <f t="shared" si="8"/>
        <v>28</v>
      </c>
      <c r="B41" s="8">
        <v>355</v>
      </c>
      <c r="C41" s="3" t="s">
        <v>39</v>
      </c>
      <c r="E41" s="10">
        <f t="shared" si="7"/>
        <v>83556084.859238133</v>
      </c>
      <c r="F41" s="10">
        <f>'Class Plant - Elec'!G41+'Class Plant - PRP'!G41</f>
        <v>0</v>
      </c>
      <c r="G41" s="10">
        <f>'Class Plant - Elec'!H41+'Class Plant - PRP'!H41</f>
        <v>83556084.859238133</v>
      </c>
      <c r="H41" s="10">
        <f>'Class Plant - Elec'!I41+'Class Plant - PRP'!I41</f>
        <v>0</v>
      </c>
      <c r="I41" s="10">
        <f>'Class Plant - Elec'!J41+'Class Plant - PRP'!J41</f>
        <v>0</v>
      </c>
      <c r="J41" s="10">
        <f>'Class Plant - Elec'!K41+'Class Plant - PRP'!K41</f>
        <v>0</v>
      </c>
      <c r="K41" s="10">
        <f>'Class Plant - Elec'!L41+'Class Plant - PRP'!L41</f>
        <v>0</v>
      </c>
      <c r="L41" s="10">
        <f>'Class Plant - Elec'!M41+'Class Plant - PRP'!M41</f>
        <v>0</v>
      </c>
      <c r="M41" s="10">
        <f>'Class Plant - Elec'!N41+'Class Plant - PRP'!N41</f>
        <v>0</v>
      </c>
      <c r="N41" s="10">
        <f>'Class Plant - Elec'!O41+'Class Plant - PRP'!O41</f>
        <v>0</v>
      </c>
    </row>
    <row r="42" spans="1:14" x14ac:dyDescent="0.25">
      <c r="A42" s="8">
        <f t="shared" si="8"/>
        <v>29</v>
      </c>
      <c r="B42" s="8">
        <v>356</v>
      </c>
      <c r="C42" s="3" t="s">
        <v>40</v>
      </c>
      <c r="E42" s="10">
        <f t="shared" si="7"/>
        <v>57802479.498700976</v>
      </c>
      <c r="F42" s="10">
        <f>'Class Plant - Elec'!G42+'Class Plant - PRP'!G42</f>
        <v>0</v>
      </c>
      <c r="G42" s="10">
        <f>'Class Plant - Elec'!H42+'Class Plant - PRP'!H42</f>
        <v>57802479.498700976</v>
      </c>
      <c r="H42" s="10">
        <f>'Class Plant - Elec'!I42+'Class Plant - PRP'!I42</f>
        <v>0</v>
      </c>
      <c r="I42" s="10">
        <f>'Class Plant - Elec'!J42+'Class Plant - PRP'!J42</f>
        <v>0</v>
      </c>
      <c r="J42" s="10">
        <f>'Class Plant - Elec'!K42+'Class Plant - PRP'!K42</f>
        <v>0</v>
      </c>
      <c r="K42" s="10">
        <f>'Class Plant - Elec'!L42+'Class Plant - PRP'!L42</f>
        <v>0</v>
      </c>
      <c r="L42" s="10">
        <f>'Class Plant - Elec'!M42+'Class Plant - PRP'!M42</f>
        <v>0</v>
      </c>
      <c r="M42" s="10">
        <f>'Class Plant - Elec'!N42+'Class Plant - PRP'!N42</f>
        <v>0</v>
      </c>
      <c r="N42" s="10">
        <f>'Class Plant - Elec'!O42+'Class Plant - PRP'!O42</f>
        <v>0</v>
      </c>
    </row>
    <row r="43" spans="1:14" x14ac:dyDescent="0.25">
      <c r="A43" s="8">
        <f t="shared" si="8"/>
        <v>30</v>
      </c>
      <c r="B43" s="8">
        <v>357</v>
      </c>
      <c r="C43" s="3" t="s">
        <v>41</v>
      </c>
      <c r="E43" s="10">
        <f t="shared" si="7"/>
        <v>0</v>
      </c>
      <c r="F43" s="10">
        <f>'Class Plant - Elec'!G43+'Class Plant - PRP'!G43</f>
        <v>0</v>
      </c>
      <c r="G43" s="10">
        <f>'Class Plant - Elec'!H43+'Class Plant - PRP'!H43</f>
        <v>0</v>
      </c>
      <c r="H43" s="10">
        <f>'Class Plant - Elec'!I43+'Class Plant - PRP'!I43</f>
        <v>0</v>
      </c>
      <c r="I43" s="10">
        <f>'Class Plant - Elec'!J43+'Class Plant - PRP'!J43</f>
        <v>0</v>
      </c>
      <c r="J43" s="10">
        <f>'Class Plant - Elec'!K43+'Class Plant - PRP'!K43</f>
        <v>0</v>
      </c>
      <c r="K43" s="10">
        <f>'Class Plant - Elec'!L43+'Class Plant - PRP'!L43</f>
        <v>0</v>
      </c>
      <c r="L43" s="10">
        <f>'Class Plant - Elec'!M43+'Class Plant - PRP'!M43</f>
        <v>0</v>
      </c>
      <c r="M43" s="10">
        <f>'Class Plant - Elec'!N43+'Class Plant - PRP'!N43</f>
        <v>0</v>
      </c>
      <c r="N43" s="10">
        <f>'Class Plant - Elec'!O43+'Class Plant - PRP'!O43</f>
        <v>0</v>
      </c>
    </row>
    <row r="44" spans="1:14" x14ac:dyDescent="0.25">
      <c r="A44" s="8">
        <f t="shared" si="8"/>
        <v>31</v>
      </c>
      <c r="B44" s="8">
        <v>358</v>
      </c>
      <c r="C44" s="3" t="s">
        <v>42</v>
      </c>
      <c r="E44" s="10">
        <f t="shared" si="7"/>
        <v>0</v>
      </c>
      <c r="F44" s="10">
        <f>'Class Plant - Elec'!G44+'Class Plant - PRP'!G44</f>
        <v>0</v>
      </c>
      <c r="G44" s="10">
        <f>'Class Plant - Elec'!H44+'Class Plant - PRP'!H44</f>
        <v>0</v>
      </c>
      <c r="H44" s="10">
        <f>'Class Plant - Elec'!I44+'Class Plant - PRP'!I44</f>
        <v>0</v>
      </c>
      <c r="I44" s="10">
        <f>'Class Plant - Elec'!J44+'Class Plant - PRP'!J44</f>
        <v>0</v>
      </c>
      <c r="J44" s="10">
        <f>'Class Plant - Elec'!K44+'Class Plant - PRP'!K44</f>
        <v>0</v>
      </c>
      <c r="K44" s="10">
        <f>'Class Plant - Elec'!L44+'Class Plant - PRP'!L44</f>
        <v>0</v>
      </c>
      <c r="L44" s="10">
        <f>'Class Plant - Elec'!M44+'Class Plant - PRP'!M44</f>
        <v>0</v>
      </c>
      <c r="M44" s="10">
        <f>'Class Plant - Elec'!N44+'Class Plant - PRP'!N44</f>
        <v>0</v>
      </c>
      <c r="N44" s="10">
        <f>'Class Plant - Elec'!O44+'Class Plant - PRP'!O44</f>
        <v>0</v>
      </c>
    </row>
    <row r="45" spans="1:14" x14ac:dyDescent="0.25">
      <c r="A45" s="8">
        <f t="shared" si="8"/>
        <v>32</v>
      </c>
      <c r="B45" s="8">
        <v>359</v>
      </c>
      <c r="C45" s="3" t="s">
        <v>43</v>
      </c>
      <c r="E45" s="10">
        <f t="shared" si="7"/>
        <v>78765.539575849616</v>
      </c>
      <c r="F45" s="10">
        <f>'Class Plant - Elec'!G45+'Class Plant - PRP'!G45</f>
        <v>0</v>
      </c>
      <c r="G45" s="10">
        <f>'Class Plant - Elec'!H45+'Class Plant - PRP'!H45</f>
        <v>78765.539575849616</v>
      </c>
      <c r="H45" s="10">
        <f>'Class Plant - Elec'!I45+'Class Plant - PRP'!I45</f>
        <v>0</v>
      </c>
      <c r="I45" s="10">
        <f>'Class Plant - Elec'!J45+'Class Plant - PRP'!J45</f>
        <v>0</v>
      </c>
      <c r="J45" s="10">
        <f>'Class Plant - Elec'!K45+'Class Plant - PRP'!K45</f>
        <v>0</v>
      </c>
      <c r="K45" s="10">
        <f>'Class Plant - Elec'!L45+'Class Plant - PRP'!L45</f>
        <v>0</v>
      </c>
      <c r="L45" s="10">
        <f>'Class Plant - Elec'!M45+'Class Plant - PRP'!M45</f>
        <v>0</v>
      </c>
      <c r="M45" s="10">
        <f>'Class Plant - Elec'!N45+'Class Plant - PRP'!N45</f>
        <v>0</v>
      </c>
      <c r="N45" s="10">
        <f>'Class Plant - Elec'!O45+'Class Plant - PRP'!O45</f>
        <v>0</v>
      </c>
    </row>
    <row r="46" spans="1:14" x14ac:dyDescent="0.25">
      <c r="A46" s="8">
        <f t="shared" si="8"/>
        <v>33</v>
      </c>
      <c r="C46" s="14" t="s">
        <v>24</v>
      </c>
      <c r="E46" s="12">
        <f>SUM(E37:E45)</f>
        <v>242251655.7542049</v>
      </c>
      <c r="F46" s="12">
        <f t="shared" ref="F46:N46" si="9">SUM(F37:F45)</f>
        <v>0</v>
      </c>
      <c r="G46" s="12">
        <f t="shared" si="9"/>
        <v>242251655.7542049</v>
      </c>
      <c r="H46" s="12">
        <f t="shared" si="9"/>
        <v>0</v>
      </c>
      <c r="I46" s="12">
        <f t="shared" si="9"/>
        <v>0</v>
      </c>
      <c r="J46" s="12">
        <f t="shared" si="9"/>
        <v>0</v>
      </c>
      <c r="K46" s="12">
        <f t="shared" si="9"/>
        <v>0</v>
      </c>
      <c r="L46" s="12">
        <f t="shared" si="9"/>
        <v>0</v>
      </c>
      <c r="M46" s="12">
        <f t="shared" si="9"/>
        <v>0</v>
      </c>
      <c r="N46" s="12">
        <f t="shared" si="9"/>
        <v>0</v>
      </c>
    </row>
    <row r="48" spans="1:14" x14ac:dyDescent="0.25">
      <c r="C48" s="6" t="s">
        <v>25</v>
      </c>
    </row>
    <row r="49" spans="1:14" x14ac:dyDescent="0.25">
      <c r="A49" s="8">
        <f>A46+1</f>
        <v>34</v>
      </c>
      <c r="B49" s="8">
        <v>360</v>
      </c>
      <c r="C49" s="3" t="s">
        <v>16</v>
      </c>
      <c r="E49" s="10">
        <f t="shared" ref="E49:E63" si="10">SUM(F49:N49)</f>
        <v>853208.64</v>
      </c>
      <c r="F49" s="10">
        <f>'Class Plant - Elec'!G49+'Class Plant - PRP'!G49</f>
        <v>0</v>
      </c>
      <c r="G49" s="10">
        <f>'Class Plant - Elec'!H49+'Class Plant - PRP'!H49</f>
        <v>853208.64</v>
      </c>
      <c r="H49" s="10">
        <f>'Class Plant - Elec'!I49+'Class Plant - PRP'!I49</f>
        <v>0</v>
      </c>
      <c r="I49" s="10">
        <f>'Class Plant - Elec'!J49+'Class Plant - PRP'!J49</f>
        <v>0</v>
      </c>
      <c r="J49" s="10">
        <f>'Class Plant - Elec'!K49+'Class Plant - PRP'!K49</f>
        <v>0</v>
      </c>
      <c r="K49" s="10">
        <f>'Class Plant - Elec'!L49+'Class Plant - PRP'!L49</f>
        <v>0</v>
      </c>
      <c r="L49" s="10">
        <f>'Class Plant - Elec'!M49+'Class Plant - PRP'!M49</f>
        <v>0</v>
      </c>
      <c r="M49" s="10">
        <f>'Class Plant - Elec'!N49+'Class Plant - PRP'!N49</f>
        <v>0</v>
      </c>
      <c r="N49" s="10">
        <f>'Class Plant - Elec'!O49+'Class Plant - PRP'!O49</f>
        <v>0</v>
      </c>
    </row>
    <row r="50" spans="1:14" x14ac:dyDescent="0.25">
      <c r="A50" s="8">
        <f t="shared" ref="A50:A64" si="11">A49+1</f>
        <v>35</v>
      </c>
      <c r="B50" s="8">
        <v>361</v>
      </c>
      <c r="C50" s="3" t="s">
        <v>17</v>
      </c>
      <c r="E50" s="10">
        <f t="shared" si="10"/>
        <v>1052383.6299999999</v>
      </c>
      <c r="F50" s="10">
        <f>'Class Plant - Elec'!G50+'Class Plant - PRP'!G50</f>
        <v>0</v>
      </c>
      <c r="G50" s="10">
        <f>'Class Plant - Elec'!H50+'Class Plant - PRP'!H50</f>
        <v>1052383.6299999999</v>
      </c>
      <c r="H50" s="10">
        <f>'Class Plant - Elec'!I50+'Class Plant - PRP'!I50</f>
        <v>0</v>
      </c>
      <c r="I50" s="10">
        <f>'Class Plant - Elec'!J50+'Class Plant - PRP'!J50</f>
        <v>0</v>
      </c>
      <c r="J50" s="10">
        <f>'Class Plant - Elec'!K50+'Class Plant - PRP'!K50</f>
        <v>0</v>
      </c>
      <c r="K50" s="10">
        <f>'Class Plant - Elec'!L50+'Class Plant - PRP'!L50</f>
        <v>0</v>
      </c>
      <c r="L50" s="10">
        <f>'Class Plant - Elec'!M50+'Class Plant - PRP'!M50</f>
        <v>0</v>
      </c>
      <c r="M50" s="10">
        <f>'Class Plant - Elec'!N50+'Class Plant - PRP'!N50</f>
        <v>0</v>
      </c>
      <c r="N50" s="10">
        <f>'Class Plant - Elec'!O50+'Class Plant - PRP'!O50</f>
        <v>0</v>
      </c>
    </row>
    <row r="51" spans="1:14" x14ac:dyDescent="0.25">
      <c r="A51" s="8">
        <f t="shared" si="11"/>
        <v>36</v>
      </c>
      <c r="B51" s="8">
        <v>362</v>
      </c>
      <c r="C51" s="3" t="s">
        <v>37</v>
      </c>
      <c r="E51" s="10">
        <f t="shared" si="10"/>
        <v>176101529.24000001</v>
      </c>
      <c r="F51" s="10">
        <f>'Class Plant - Elec'!G51+'Class Plant - PRP'!G51</f>
        <v>0</v>
      </c>
      <c r="G51" s="10">
        <f>'Class Plant - Elec'!H51+'Class Plant - PRP'!H51</f>
        <v>176101529.24000001</v>
      </c>
      <c r="H51" s="10">
        <f>'Class Plant - Elec'!I51+'Class Plant - PRP'!I51</f>
        <v>0</v>
      </c>
      <c r="I51" s="10">
        <f>'Class Plant - Elec'!J51+'Class Plant - PRP'!J51</f>
        <v>0</v>
      </c>
      <c r="J51" s="10">
        <f>'Class Plant - Elec'!K51+'Class Plant - PRP'!K51</f>
        <v>0</v>
      </c>
      <c r="K51" s="10">
        <f>'Class Plant - Elec'!L51+'Class Plant - PRP'!L51</f>
        <v>0</v>
      </c>
      <c r="L51" s="10">
        <f>'Class Plant - Elec'!M51+'Class Plant - PRP'!M51</f>
        <v>0</v>
      </c>
      <c r="M51" s="10">
        <f>'Class Plant - Elec'!N51+'Class Plant - PRP'!N51</f>
        <v>0</v>
      </c>
      <c r="N51" s="10">
        <f>'Class Plant - Elec'!O51+'Class Plant - PRP'!O51</f>
        <v>0</v>
      </c>
    </row>
    <row r="52" spans="1:14" x14ac:dyDescent="0.25">
      <c r="A52" s="8">
        <f t="shared" si="11"/>
        <v>37</v>
      </c>
      <c r="B52" s="8">
        <v>363</v>
      </c>
      <c r="C52" s="3" t="s">
        <v>44</v>
      </c>
      <c r="E52" s="10">
        <f t="shared" si="10"/>
        <v>0</v>
      </c>
      <c r="F52" s="10">
        <f>'Class Plant - Elec'!G52+'Class Plant - PRP'!G52</f>
        <v>0</v>
      </c>
      <c r="G52" s="10">
        <f>'Class Plant - Elec'!H52+'Class Plant - PRP'!H52</f>
        <v>0</v>
      </c>
      <c r="H52" s="10">
        <f>'Class Plant - Elec'!I52+'Class Plant - PRP'!I52</f>
        <v>0</v>
      </c>
      <c r="I52" s="10">
        <f>'Class Plant - Elec'!J52+'Class Plant - PRP'!J52</f>
        <v>0</v>
      </c>
      <c r="J52" s="10">
        <f>'Class Plant - Elec'!K52+'Class Plant - PRP'!K52</f>
        <v>0</v>
      </c>
      <c r="K52" s="10">
        <f>'Class Plant - Elec'!L52+'Class Plant - PRP'!L52</f>
        <v>0</v>
      </c>
      <c r="L52" s="10">
        <f>'Class Plant - Elec'!M52+'Class Plant - PRP'!M52</f>
        <v>0</v>
      </c>
      <c r="M52" s="10">
        <f>'Class Plant - Elec'!N52+'Class Plant - PRP'!N52</f>
        <v>0</v>
      </c>
      <c r="N52" s="10">
        <f>'Class Plant - Elec'!O52+'Class Plant - PRP'!O52</f>
        <v>0</v>
      </c>
    </row>
    <row r="53" spans="1:14" x14ac:dyDescent="0.25">
      <c r="A53" s="8">
        <f t="shared" si="11"/>
        <v>38</v>
      </c>
      <c r="B53" s="8">
        <v>364</v>
      </c>
      <c r="C53" s="3" t="s">
        <v>45</v>
      </c>
      <c r="E53" s="10">
        <f t="shared" si="10"/>
        <v>92252170.510000005</v>
      </c>
      <c r="F53" s="10">
        <f>'Class Plant - Elec'!G53+'Class Plant - PRP'!G53</f>
        <v>15682868.986700002</v>
      </c>
      <c r="G53" s="10">
        <f>'Class Plant - Elec'!H53+'Class Plant - PRP'!H53</f>
        <v>76569301.523300007</v>
      </c>
      <c r="H53" s="10">
        <f>'Class Plant - Elec'!I53+'Class Plant - PRP'!I53</f>
        <v>0</v>
      </c>
      <c r="I53" s="10">
        <f>'Class Plant - Elec'!J53+'Class Plant - PRP'!J53</f>
        <v>0</v>
      </c>
      <c r="J53" s="10">
        <f>'Class Plant - Elec'!K53+'Class Plant - PRP'!K53</f>
        <v>0</v>
      </c>
      <c r="K53" s="10">
        <f>'Class Plant - Elec'!L53+'Class Plant - PRP'!L53</f>
        <v>0</v>
      </c>
      <c r="L53" s="10">
        <f>'Class Plant - Elec'!M53+'Class Plant - PRP'!M53</f>
        <v>0</v>
      </c>
      <c r="M53" s="10">
        <f>'Class Plant - Elec'!N53+'Class Plant - PRP'!N53</f>
        <v>0</v>
      </c>
      <c r="N53" s="10">
        <f>'Class Plant - Elec'!O53+'Class Plant - PRP'!O53</f>
        <v>0</v>
      </c>
    </row>
    <row r="54" spans="1:14" x14ac:dyDescent="0.25">
      <c r="A54" s="8">
        <f t="shared" si="11"/>
        <v>39</v>
      </c>
      <c r="B54" s="8">
        <v>365</v>
      </c>
      <c r="C54" s="3" t="s">
        <v>46</v>
      </c>
      <c r="E54" s="10">
        <f t="shared" si="10"/>
        <v>92966520.579999998</v>
      </c>
      <c r="F54" s="10">
        <f>'Class Plant - Elec'!G54+'Class Plant - PRP'!G54</f>
        <v>15804308.498600001</v>
      </c>
      <c r="G54" s="10">
        <f>'Class Plant - Elec'!H54+'Class Plant - PRP'!H54</f>
        <v>77162212.081399992</v>
      </c>
      <c r="H54" s="10">
        <f>'Class Plant - Elec'!I54+'Class Plant - PRP'!I54</f>
        <v>0</v>
      </c>
      <c r="I54" s="10">
        <f>'Class Plant - Elec'!J54+'Class Plant - PRP'!J54</f>
        <v>0</v>
      </c>
      <c r="J54" s="10">
        <f>'Class Plant - Elec'!K54+'Class Plant - PRP'!K54</f>
        <v>0</v>
      </c>
      <c r="K54" s="10">
        <f>'Class Plant - Elec'!L54+'Class Plant - PRP'!L54</f>
        <v>0</v>
      </c>
      <c r="L54" s="10">
        <f>'Class Plant - Elec'!M54+'Class Plant - PRP'!M54</f>
        <v>0</v>
      </c>
      <c r="M54" s="10">
        <f>'Class Plant - Elec'!N54+'Class Plant - PRP'!N54</f>
        <v>0</v>
      </c>
      <c r="N54" s="10">
        <f>'Class Plant - Elec'!O54+'Class Plant - PRP'!O54</f>
        <v>0</v>
      </c>
    </row>
    <row r="55" spans="1:14" x14ac:dyDescent="0.25">
      <c r="A55" s="8">
        <f t="shared" si="11"/>
        <v>40</v>
      </c>
      <c r="B55" s="8">
        <v>366</v>
      </c>
      <c r="C55" s="3" t="s">
        <v>41</v>
      </c>
      <c r="E55" s="10">
        <f t="shared" si="10"/>
        <v>22305266.890000001</v>
      </c>
      <c r="F55" s="10">
        <f>'Class Plant - Elec'!G55+'Class Plant - PRP'!G55</f>
        <v>10706528.1072</v>
      </c>
      <c r="G55" s="10">
        <f>'Class Plant - Elec'!H55+'Class Plant - PRP'!H55</f>
        <v>11598738.7828</v>
      </c>
      <c r="H55" s="10">
        <f>'Class Plant - Elec'!I55+'Class Plant - PRP'!I55</f>
        <v>0</v>
      </c>
      <c r="I55" s="10">
        <f>'Class Plant - Elec'!J55+'Class Plant - PRP'!J55</f>
        <v>0</v>
      </c>
      <c r="J55" s="10">
        <f>'Class Plant - Elec'!K55+'Class Plant - PRP'!K55</f>
        <v>0</v>
      </c>
      <c r="K55" s="10">
        <f>'Class Plant - Elec'!L55+'Class Plant - PRP'!L55</f>
        <v>0</v>
      </c>
      <c r="L55" s="10">
        <f>'Class Plant - Elec'!M55+'Class Plant - PRP'!M55</f>
        <v>0</v>
      </c>
      <c r="M55" s="10">
        <f>'Class Plant - Elec'!N55+'Class Plant - PRP'!N55</f>
        <v>0</v>
      </c>
      <c r="N55" s="10">
        <f>'Class Plant - Elec'!O55+'Class Plant - PRP'!O55</f>
        <v>0</v>
      </c>
    </row>
    <row r="56" spans="1:14" x14ac:dyDescent="0.25">
      <c r="A56" s="8">
        <f t="shared" si="11"/>
        <v>41</v>
      </c>
      <c r="B56" s="8">
        <v>367</v>
      </c>
      <c r="C56" s="3" t="s">
        <v>47</v>
      </c>
      <c r="E56" s="10">
        <f t="shared" si="10"/>
        <v>96477984.120000005</v>
      </c>
      <c r="F56" s="10">
        <f>'Class Plant - Elec'!G56+'Class Plant - PRP'!G56</f>
        <v>46309432.377599999</v>
      </c>
      <c r="G56" s="10">
        <f>'Class Plant - Elec'!H56+'Class Plant - PRP'!H56</f>
        <v>50168551.742400005</v>
      </c>
      <c r="H56" s="10">
        <f>'Class Plant - Elec'!I56+'Class Plant - PRP'!I56</f>
        <v>0</v>
      </c>
      <c r="I56" s="10">
        <f>'Class Plant - Elec'!J56+'Class Plant - PRP'!J56</f>
        <v>0</v>
      </c>
      <c r="J56" s="10">
        <f>'Class Plant - Elec'!K56+'Class Plant - PRP'!K56</f>
        <v>0</v>
      </c>
      <c r="K56" s="10">
        <f>'Class Plant - Elec'!L56+'Class Plant - PRP'!L56</f>
        <v>0</v>
      </c>
      <c r="L56" s="10">
        <f>'Class Plant - Elec'!M56+'Class Plant - PRP'!M56</f>
        <v>0</v>
      </c>
      <c r="M56" s="10">
        <f>'Class Plant - Elec'!N56+'Class Plant - PRP'!N56</f>
        <v>0</v>
      </c>
      <c r="N56" s="10">
        <f>'Class Plant - Elec'!O56+'Class Plant - PRP'!O56</f>
        <v>0</v>
      </c>
    </row>
    <row r="57" spans="1:14" x14ac:dyDescent="0.25">
      <c r="A57" s="8">
        <f t="shared" si="11"/>
        <v>42</v>
      </c>
      <c r="B57" s="8">
        <v>368</v>
      </c>
      <c r="C57" s="3" t="s">
        <v>48</v>
      </c>
      <c r="E57" s="10">
        <f t="shared" si="10"/>
        <v>75150171.00999999</v>
      </c>
      <c r="F57" s="10">
        <f>'Class Plant - Elec'!G57+'Class Plant - PRP'!G57</f>
        <v>0</v>
      </c>
      <c r="G57" s="10">
        <f>'Class Plant - Elec'!H57+'Class Plant - PRP'!H57</f>
        <v>75150171.00999999</v>
      </c>
      <c r="H57" s="10">
        <f>'Class Plant - Elec'!I57+'Class Plant - PRP'!I57</f>
        <v>0</v>
      </c>
      <c r="I57" s="10">
        <f>'Class Plant - Elec'!J57+'Class Plant - PRP'!J57</f>
        <v>0</v>
      </c>
      <c r="J57" s="10">
        <f>'Class Plant - Elec'!K57+'Class Plant - PRP'!K57</f>
        <v>0</v>
      </c>
      <c r="K57" s="10">
        <f>'Class Plant - Elec'!L57+'Class Plant - PRP'!L57</f>
        <v>0</v>
      </c>
      <c r="L57" s="10">
        <f>'Class Plant - Elec'!M57+'Class Plant - PRP'!M57</f>
        <v>0</v>
      </c>
      <c r="M57" s="10">
        <f>'Class Plant - Elec'!N57+'Class Plant - PRP'!N57</f>
        <v>0</v>
      </c>
      <c r="N57" s="10">
        <f>'Class Plant - Elec'!O57+'Class Plant - PRP'!O57</f>
        <v>0</v>
      </c>
    </row>
    <row r="58" spans="1:14" x14ac:dyDescent="0.25">
      <c r="A58" s="8">
        <f t="shared" si="11"/>
        <v>43</v>
      </c>
      <c r="B58" s="8">
        <v>369</v>
      </c>
      <c r="C58" s="3" t="s">
        <v>49</v>
      </c>
      <c r="E58" s="10">
        <f t="shared" si="10"/>
        <v>21339100.899999999</v>
      </c>
      <c r="F58" s="10">
        <f>'Class Plant - Elec'!G58+'Class Plant - PRP'!G58</f>
        <v>21339100.899999999</v>
      </c>
      <c r="G58" s="10">
        <f>'Class Plant - Elec'!H58+'Class Plant - PRP'!H58</f>
        <v>0</v>
      </c>
      <c r="H58" s="10">
        <f>'Class Plant - Elec'!I58+'Class Plant - PRP'!I58</f>
        <v>0</v>
      </c>
      <c r="I58" s="10">
        <f>'Class Plant - Elec'!J58+'Class Plant - PRP'!J58</f>
        <v>0</v>
      </c>
      <c r="J58" s="10">
        <f>'Class Plant - Elec'!K58+'Class Plant - PRP'!K58</f>
        <v>0</v>
      </c>
      <c r="K58" s="10">
        <f>'Class Plant - Elec'!L58+'Class Plant - PRP'!L58</f>
        <v>0</v>
      </c>
      <c r="L58" s="10">
        <f>'Class Plant - Elec'!M58+'Class Plant - PRP'!M58</f>
        <v>0</v>
      </c>
      <c r="M58" s="10">
        <f>'Class Plant - Elec'!N58+'Class Plant - PRP'!N58</f>
        <v>0</v>
      </c>
      <c r="N58" s="10">
        <f>'Class Plant - Elec'!O58+'Class Plant - PRP'!O58</f>
        <v>0</v>
      </c>
    </row>
    <row r="59" spans="1:14" x14ac:dyDescent="0.25">
      <c r="A59" s="8">
        <f t="shared" si="11"/>
        <v>44</v>
      </c>
      <c r="B59" s="8">
        <v>370</v>
      </c>
      <c r="C59" s="3" t="s">
        <v>50</v>
      </c>
      <c r="E59" s="10">
        <f t="shared" si="10"/>
        <v>23489723.060000002</v>
      </c>
      <c r="F59" s="10">
        <f>'Class Plant - Elec'!G59+'Class Plant - PRP'!G59</f>
        <v>23489723.060000002</v>
      </c>
      <c r="G59" s="10">
        <f>'Class Plant - Elec'!H59+'Class Plant - PRP'!H59</f>
        <v>0</v>
      </c>
      <c r="H59" s="10">
        <f>'Class Plant - Elec'!I59+'Class Plant - PRP'!I59</f>
        <v>0</v>
      </c>
      <c r="I59" s="10">
        <f>'Class Plant - Elec'!J59+'Class Plant - PRP'!J59</f>
        <v>0</v>
      </c>
      <c r="J59" s="10">
        <f>'Class Plant - Elec'!K59+'Class Plant - PRP'!K59</f>
        <v>0</v>
      </c>
      <c r="K59" s="10">
        <f>'Class Plant - Elec'!L59+'Class Plant - PRP'!L59</f>
        <v>0</v>
      </c>
      <c r="L59" s="10">
        <f>'Class Plant - Elec'!M59+'Class Plant - PRP'!M59</f>
        <v>0</v>
      </c>
      <c r="M59" s="10">
        <f>'Class Plant - Elec'!N59+'Class Plant - PRP'!N59</f>
        <v>0</v>
      </c>
      <c r="N59" s="10">
        <f>'Class Plant - Elec'!O59+'Class Plant - PRP'!O59</f>
        <v>0</v>
      </c>
    </row>
    <row r="60" spans="1:14" x14ac:dyDescent="0.25">
      <c r="A60" s="8">
        <f t="shared" si="11"/>
        <v>45</v>
      </c>
      <c r="B60" s="8">
        <v>371</v>
      </c>
      <c r="C60" s="3" t="s">
        <v>51</v>
      </c>
      <c r="E60" s="10">
        <f t="shared" si="10"/>
        <v>0</v>
      </c>
      <c r="F60" s="10">
        <f>'Class Plant - Elec'!G60+'Class Plant - PRP'!G60</f>
        <v>0</v>
      </c>
      <c r="G60" s="10">
        <f>'Class Plant - Elec'!H60+'Class Plant - PRP'!H60</f>
        <v>0</v>
      </c>
      <c r="H60" s="10">
        <f>'Class Plant - Elec'!I60+'Class Plant - PRP'!I60</f>
        <v>0</v>
      </c>
      <c r="I60" s="10">
        <f>'Class Plant - Elec'!J60+'Class Plant - PRP'!J60</f>
        <v>0</v>
      </c>
      <c r="J60" s="10">
        <f>'Class Plant - Elec'!K60+'Class Plant - PRP'!K60</f>
        <v>0</v>
      </c>
      <c r="K60" s="10">
        <f>'Class Plant - Elec'!L60+'Class Plant - PRP'!L60</f>
        <v>0</v>
      </c>
      <c r="L60" s="10">
        <f>'Class Plant - Elec'!M60+'Class Plant - PRP'!M60</f>
        <v>0</v>
      </c>
      <c r="M60" s="10">
        <f>'Class Plant - Elec'!N60+'Class Plant - PRP'!N60</f>
        <v>0</v>
      </c>
      <c r="N60" s="10">
        <f>'Class Plant - Elec'!O60+'Class Plant - PRP'!O60</f>
        <v>0</v>
      </c>
    </row>
    <row r="61" spans="1:14" x14ac:dyDescent="0.25">
      <c r="A61" s="8">
        <f t="shared" si="11"/>
        <v>46</v>
      </c>
      <c r="B61" s="8">
        <v>372</v>
      </c>
      <c r="C61" s="3" t="s">
        <v>52</v>
      </c>
      <c r="E61" s="10">
        <f t="shared" si="10"/>
        <v>0</v>
      </c>
      <c r="F61" s="10">
        <f>'Class Plant - Elec'!G61+'Class Plant - PRP'!G61</f>
        <v>0</v>
      </c>
      <c r="G61" s="10">
        <f>'Class Plant - Elec'!H61+'Class Plant - PRP'!H61</f>
        <v>0</v>
      </c>
      <c r="H61" s="10">
        <f>'Class Plant - Elec'!I61+'Class Plant - PRP'!I61</f>
        <v>0</v>
      </c>
      <c r="I61" s="10">
        <f>'Class Plant - Elec'!J61+'Class Plant - PRP'!J61</f>
        <v>0</v>
      </c>
      <c r="J61" s="10">
        <f>'Class Plant - Elec'!K61+'Class Plant - PRP'!K61</f>
        <v>0</v>
      </c>
      <c r="K61" s="10">
        <f>'Class Plant - Elec'!L61+'Class Plant - PRP'!L61</f>
        <v>0</v>
      </c>
      <c r="L61" s="10">
        <f>'Class Plant - Elec'!M61+'Class Plant - PRP'!M61</f>
        <v>0</v>
      </c>
      <c r="M61" s="10">
        <f>'Class Plant - Elec'!N61+'Class Plant - PRP'!N61</f>
        <v>0</v>
      </c>
      <c r="N61" s="10">
        <f>'Class Plant - Elec'!O61+'Class Plant - PRP'!O61</f>
        <v>0</v>
      </c>
    </row>
    <row r="62" spans="1:14" x14ac:dyDescent="0.25">
      <c r="A62" s="8">
        <f t="shared" si="11"/>
        <v>47</v>
      </c>
      <c r="B62" s="8">
        <v>373</v>
      </c>
      <c r="C62" s="3" t="s">
        <v>53</v>
      </c>
      <c r="E62" s="10">
        <f t="shared" si="10"/>
        <v>7108100.4400000004</v>
      </c>
      <c r="F62" s="10">
        <f>'Class Plant - Elec'!G62+'Class Plant - PRP'!G62</f>
        <v>0</v>
      </c>
      <c r="G62" s="10">
        <f>'Class Plant - Elec'!H62+'Class Plant - PRP'!H62</f>
        <v>0</v>
      </c>
      <c r="H62" s="10">
        <f>'Class Plant - Elec'!I62+'Class Plant - PRP'!I62</f>
        <v>0</v>
      </c>
      <c r="I62" s="10">
        <f>'Class Plant - Elec'!J62+'Class Plant - PRP'!J62</f>
        <v>0</v>
      </c>
      <c r="J62" s="10">
        <f>'Class Plant - Elec'!K62+'Class Plant - PRP'!K62</f>
        <v>7108100.4400000004</v>
      </c>
      <c r="K62" s="10">
        <f>'Class Plant - Elec'!L62+'Class Plant - PRP'!L62</f>
        <v>0</v>
      </c>
      <c r="L62" s="10">
        <f>'Class Plant - Elec'!M62+'Class Plant - PRP'!M62</f>
        <v>0</v>
      </c>
      <c r="M62" s="10">
        <f>'Class Plant - Elec'!N62+'Class Plant - PRP'!N62</f>
        <v>0</v>
      </c>
      <c r="N62" s="10">
        <f>'Class Plant - Elec'!O62+'Class Plant - PRP'!O62</f>
        <v>0</v>
      </c>
    </row>
    <row r="63" spans="1:14" x14ac:dyDescent="0.25">
      <c r="A63" s="8">
        <f t="shared" si="11"/>
        <v>48</v>
      </c>
      <c r="B63" s="8">
        <v>374</v>
      </c>
      <c r="C63" s="3" t="s">
        <v>54</v>
      </c>
      <c r="E63" s="10">
        <f t="shared" si="10"/>
        <v>0</v>
      </c>
      <c r="F63" s="10">
        <f>'Class Plant - Elec'!G63+'Class Plant - PRP'!G63</f>
        <v>0</v>
      </c>
      <c r="G63" s="10">
        <f>'Class Plant - Elec'!H63+'Class Plant - PRP'!H63</f>
        <v>0</v>
      </c>
      <c r="H63" s="10">
        <f>'Class Plant - Elec'!I63+'Class Plant - PRP'!I63</f>
        <v>0</v>
      </c>
      <c r="I63" s="10">
        <f>'Class Plant - Elec'!J63+'Class Plant - PRP'!J63</f>
        <v>0</v>
      </c>
      <c r="J63" s="10">
        <f>'Class Plant - Elec'!K63+'Class Plant - PRP'!K63</f>
        <v>0</v>
      </c>
      <c r="K63" s="10">
        <f>'Class Plant - Elec'!L63+'Class Plant - PRP'!L63</f>
        <v>0</v>
      </c>
      <c r="L63" s="10">
        <f>'Class Plant - Elec'!M63+'Class Plant - PRP'!M63</f>
        <v>0</v>
      </c>
      <c r="M63" s="10">
        <f>'Class Plant - Elec'!N63+'Class Plant - PRP'!N63</f>
        <v>0</v>
      </c>
      <c r="N63" s="10">
        <f>'Class Plant - Elec'!O63+'Class Plant - PRP'!O63</f>
        <v>0</v>
      </c>
    </row>
    <row r="64" spans="1:14" x14ac:dyDescent="0.25">
      <c r="A64" s="8">
        <f t="shared" si="11"/>
        <v>49</v>
      </c>
      <c r="C64" s="14" t="s">
        <v>26</v>
      </c>
      <c r="E64" s="12">
        <f>SUM(E49:E63)</f>
        <v>609096159.01999998</v>
      </c>
      <c r="F64" s="12">
        <f t="shared" ref="F64:N64" si="12">SUM(F49:F63)</f>
        <v>133331961.93009999</v>
      </c>
      <c r="G64" s="12">
        <f t="shared" si="12"/>
        <v>468656096.64990002</v>
      </c>
      <c r="H64" s="12">
        <f t="shared" si="12"/>
        <v>0</v>
      </c>
      <c r="I64" s="12">
        <f t="shared" si="12"/>
        <v>0</v>
      </c>
      <c r="J64" s="12">
        <f t="shared" si="12"/>
        <v>7108100.4400000004</v>
      </c>
      <c r="K64" s="12">
        <f t="shared" si="12"/>
        <v>0</v>
      </c>
      <c r="L64" s="12">
        <f t="shared" si="12"/>
        <v>0</v>
      </c>
      <c r="M64" s="12">
        <f t="shared" si="12"/>
        <v>0</v>
      </c>
      <c r="N64" s="12">
        <f t="shared" si="12"/>
        <v>0</v>
      </c>
    </row>
    <row r="66" spans="1:14" x14ac:dyDescent="0.25">
      <c r="C66" s="6" t="s">
        <v>27</v>
      </c>
    </row>
    <row r="67" spans="1:14" x14ac:dyDescent="0.25">
      <c r="A67" s="8">
        <f>A64+1</f>
        <v>50</v>
      </c>
      <c r="B67" s="8">
        <v>389</v>
      </c>
      <c r="C67" s="3" t="s">
        <v>16</v>
      </c>
      <c r="E67" s="10">
        <f t="shared" ref="E67:E77" si="13">SUM(F67:N67)</f>
        <v>2362722.9286951059</v>
      </c>
      <c r="F67" s="10">
        <f>'Class Plant - Elec'!G67+'Class Plant - PRP'!G67</f>
        <v>176624.6070320021</v>
      </c>
      <c r="G67" s="10">
        <f>'Class Plant - Elec'!H67+'Class Plant - PRP'!H67</f>
        <v>2176682.2339615133</v>
      </c>
      <c r="H67" s="10">
        <f>'Class Plant - Elec'!I67+'Class Plant - PRP'!I67</f>
        <v>0</v>
      </c>
      <c r="I67" s="10">
        <f>'Class Plant - Elec'!J67+'Class Plant - PRP'!J67</f>
        <v>0</v>
      </c>
      <c r="J67" s="10">
        <f>'Class Plant - Elec'!K67+'Class Plant - PRP'!K67</f>
        <v>9416.0877015909045</v>
      </c>
      <c r="K67" s="10">
        <f>'Class Plant - Elec'!L67+'Class Plant - PRP'!L67</f>
        <v>0</v>
      </c>
      <c r="L67" s="10">
        <f>'Class Plant - Elec'!M67+'Class Plant - PRP'!M67</f>
        <v>0</v>
      </c>
      <c r="M67" s="10">
        <f>'Class Plant - Elec'!N67+'Class Plant - PRP'!N67</f>
        <v>0</v>
      </c>
      <c r="N67" s="10">
        <f>'Class Plant - Elec'!O67+'Class Plant - PRP'!O67</f>
        <v>0</v>
      </c>
    </row>
    <row r="68" spans="1:14" x14ac:dyDescent="0.25">
      <c r="A68" s="8">
        <f t="shared" ref="A68:A78" si="14">A67+1</f>
        <v>51</v>
      </c>
      <c r="B68" s="8">
        <v>390</v>
      </c>
      <c r="C68" s="3" t="s">
        <v>17</v>
      </c>
      <c r="E68" s="10">
        <f t="shared" si="13"/>
        <v>219371248.9510861</v>
      </c>
      <c r="F68" s="10">
        <f>'Class Plant - Elec'!G68+'Class Plant - PRP'!G68</f>
        <v>4424587.0309138158</v>
      </c>
      <c r="G68" s="10">
        <f>'Class Plant - Elec'!H68+'Class Plant - PRP'!H68</f>
        <v>214710781.42635831</v>
      </c>
      <c r="H68" s="10">
        <f>'Class Plant - Elec'!I68+'Class Plant - PRP'!I68</f>
        <v>0</v>
      </c>
      <c r="I68" s="10">
        <f>'Class Plant - Elec'!J68+'Class Plant - PRP'!J68</f>
        <v>0</v>
      </c>
      <c r="J68" s="10">
        <f>'Class Plant - Elec'!K68+'Class Plant - PRP'!K68</f>
        <v>235880.49381396515</v>
      </c>
      <c r="K68" s="10">
        <f>'Class Plant - Elec'!L68+'Class Plant - PRP'!L68</f>
        <v>0</v>
      </c>
      <c r="L68" s="10">
        <f>'Class Plant - Elec'!M68+'Class Plant - PRP'!M68</f>
        <v>0</v>
      </c>
      <c r="M68" s="10">
        <f>'Class Plant - Elec'!N68+'Class Plant - PRP'!N68</f>
        <v>0</v>
      </c>
      <c r="N68" s="10">
        <f>'Class Plant - Elec'!O68+'Class Plant - PRP'!O68</f>
        <v>0</v>
      </c>
    </row>
    <row r="69" spans="1:14" x14ac:dyDescent="0.25">
      <c r="A69" s="8">
        <f t="shared" si="14"/>
        <v>52</v>
      </c>
      <c r="B69" s="8">
        <v>391</v>
      </c>
      <c r="C69" s="3" t="s">
        <v>55</v>
      </c>
      <c r="E69" s="10">
        <f t="shared" si="13"/>
        <v>43396685.033786379</v>
      </c>
      <c r="F69" s="10">
        <f>'Class Plant - Elec'!G69+'Class Plant - PRP'!G69</f>
        <v>4041986.8935053819</v>
      </c>
      <c r="G69" s="10">
        <f>'Class Plant - Elec'!H69+'Class Plant - PRP'!H69</f>
        <v>39139214.557797886</v>
      </c>
      <c r="H69" s="10">
        <f>'Class Plant - Elec'!I69+'Class Plant - PRP'!I69</f>
        <v>0</v>
      </c>
      <c r="I69" s="10">
        <f>'Class Plant - Elec'!J69+'Class Plant - PRP'!J69</f>
        <v>0</v>
      </c>
      <c r="J69" s="10">
        <f>'Class Plant - Elec'!K69+'Class Plant - PRP'!K69</f>
        <v>215483.58248311191</v>
      </c>
      <c r="K69" s="10">
        <f>'Class Plant - Elec'!L69+'Class Plant - PRP'!L69</f>
        <v>0</v>
      </c>
      <c r="L69" s="10">
        <f>'Class Plant - Elec'!M69+'Class Plant - PRP'!M69</f>
        <v>0</v>
      </c>
      <c r="M69" s="10">
        <f>'Class Plant - Elec'!N69+'Class Plant - PRP'!N69</f>
        <v>0</v>
      </c>
      <c r="N69" s="10">
        <f>'Class Plant - Elec'!O69+'Class Plant - PRP'!O69</f>
        <v>0</v>
      </c>
    </row>
    <row r="70" spans="1:14" x14ac:dyDescent="0.25">
      <c r="A70" s="8">
        <f t="shared" si="14"/>
        <v>53</v>
      </c>
      <c r="B70" s="8">
        <v>392</v>
      </c>
      <c r="C70" s="3" t="s">
        <v>56</v>
      </c>
      <c r="E70" s="10">
        <f t="shared" si="13"/>
        <v>22270488.475788012</v>
      </c>
      <c r="F70" s="10">
        <f>'Class Plant - Elec'!G70+'Class Plant - PRP'!G70</f>
        <v>3343850.7815929409</v>
      </c>
      <c r="G70" s="10">
        <f>'Class Plant - Elec'!H70+'Class Plant - PRP'!H70</f>
        <v>18748372.656556193</v>
      </c>
      <c r="H70" s="10">
        <f>'Class Plant - Elec'!I70+'Class Plant - PRP'!I70</f>
        <v>0</v>
      </c>
      <c r="I70" s="10">
        <f>'Class Plant - Elec'!J70+'Class Plant - PRP'!J70</f>
        <v>0</v>
      </c>
      <c r="J70" s="10">
        <f>'Class Plant - Elec'!K70+'Class Plant - PRP'!K70</f>
        <v>178265.03763888104</v>
      </c>
      <c r="K70" s="10">
        <f>'Class Plant - Elec'!L70+'Class Plant - PRP'!L70</f>
        <v>0</v>
      </c>
      <c r="L70" s="10">
        <f>'Class Plant - Elec'!M70+'Class Plant - PRP'!M70</f>
        <v>0</v>
      </c>
      <c r="M70" s="10">
        <f>'Class Plant - Elec'!N70+'Class Plant - PRP'!N70</f>
        <v>0</v>
      </c>
      <c r="N70" s="10">
        <f>'Class Plant - Elec'!O70+'Class Plant - PRP'!O70</f>
        <v>0</v>
      </c>
    </row>
    <row r="71" spans="1:14" x14ac:dyDescent="0.25">
      <c r="A71" s="8">
        <f t="shared" si="14"/>
        <v>54</v>
      </c>
      <c r="B71" s="8">
        <v>393</v>
      </c>
      <c r="C71" s="3" t="s">
        <v>57</v>
      </c>
      <c r="E71" s="10">
        <f t="shared" si="13"/>
        <v>209613.76358502539</v>
      </c>
      <c r="F71" s="10">
        <f>'Class Plant - Elec'!G71+'Class Plant - PRP'!G71</f>
        <v>34877.917175684088</v>
      </c>
      <c r="G71" s="10">
        <f>'Class Plant - Elec'!H71+'Class Plant - PRP'!H71</f>
        <v>172876.45924639882</v>
      </c>
      <c r="H71" s="10">
        <f>'Class Plant - Elec'!I71+'Class Plant - PRP'!I71</f>
        <v>0</v>
      </c>
      <c r="I71" s="10">
        <f>'Class Plant - Elec'!J71+'Class Plant - PRP'!J71</f>
        <v>0</v>
      </c>
      <c r="J71" s="10">
        <f>'Class Plant - Elec'!K71+'Class Plant - PRP'!K71</f>
        <v>1859.3871629424818</v>
      </c>
      <c r="K71" s="10">
        <f>'Class Plant - Elec'!L71+'Class Plant - PRP'!L71</f>
        <v>0</v>
      </c>
      <c r="L71" s="10">
        <f>'Class Plant - Elec'!M71+'Class Plant - PRP'!M71</f>
        <v>0</v>
      </c>
      <c r="M71" s="10">
        <f>'Class Plant - Elec'!N71+'Class Plant - PRP'!N71</f>
        <v>0</v>
      </c>
      <c r="N71" s="10">
        <f>'Class Plant - Elec'!O71+'Class Plant - PRP'!O71</f>
        <v>0</v>
      </c>
    </row>
    <row r="72" spans="1:14" x14ac:dyDescent="0.25">
      <c r="A72" s="8">
        <f t="shared" si="14"/>
        <v>55</v>
      </c>
      <c r="B72" s="8">
        <v>394</v>
      </c>
      <c r="C72" s="3" t="s">
        <v>58</v>
      </c>
      <c r="E72" s="10">
        <f t="shared" si="13"/>
        <v>8995758.6150980424</v>
      </c>
      <c r="F72" s="10">
        <f>'Class Plant - Elec'!G72+'Class Plant - PRP'!G72</f>
        <v>1078273.4362491358</v>
      </c>
      <c r="G72" s="10">
        <f>'Class Plant - Elec'!H72+'Class Plant - PRP'!H72</f>
        <v>7860001.0184443612</v>
      </c>
      <c r="H72" s="10">
        <f>'Class Plant - Elec'!I72+'Class Plant - PRP'!I72</f>
        <v>0</v>
      </c>
      <c r="I72" s="10">
        <f>'Class Plant - Elec'!J72+'Class Plant - PRP'!J72</f>
        <v>0</v>
      </c>
      <c r="J72" s="10">
        <f>'Class Plant - Elec'!K72+'Class Plant - PRP'!K72</f>
        <v>57484.16040454679</v>
      </c>
      <c r="K72" s="10">
        <f>'Class Plant - Elec'!L72+'Class Plant - PRP'!L72</f>
        <v>0</v>
      </c>
      <c r="L72" s="10">
        <f>'Class Plant - Elec'!M72+'Class Plant - PRP'!M72</f>
        <v>0</v>
      </c>
      <c r="M72" s="10">
        <f>'Class Plant - Elec'!N72+'Class Plant - PRP'!N72</f>
        <v>0</v>
      </c>
      <c r="N72" s="10">
        <f>'Class Plant - Elec'!O72+'Class Plant - PRP'!O72</f>
        <v>0</v>
      </c>
    </row>
    <row r="73" spans="1:14" x14ac:dyDescent="0.25">
      <c r="A73" s="8">
        <f t="shared" si="14"/>
        <v>56</v>
      </c>
      <c r="B73" s="8">
        <v>395</v>
      </c>
      <c r="C73" s="3" t="s">
        <v>59</v>
      </c>
      <c r="E73" s="10">
        <f t="shared" si="13"/>
        <v>490260.19201203191</v>
      </c>
      <c r="F73" s="10">
        <f>'Class Plant - Elec'!G73+'Class Plant - PRP'!G73</f>
        <v>81575.05537366432</v>
      </c>
      <c r="G73" s="10">
        <f>'Class Plant - Elec'!H73+'Class Plant - PRP'!H73</f>
        <v>404336.26425547601</v>
      </c>
      <c r="H73" s="10">
        <f>'Class Plant - Elec'!I73+'Class Plant - PRP'!I73</f>
        <v>0</v>
      </c>
      <c r="I73" s="10">
        <f>'Class Plant - Elec'!J73+'Class Plant - PRP'!J73</f>
        <v>0</v>
      </c>
      <c r="J73" s="10">
        <f>'Class Plant - Elec'!K73+'Class Plant - PRP'!K73</f>
        <v>4348.8723828916127</v>
      </c>
      <c r="K73" s="10">
        <f>'Class Plant - Elec'!L73+'Class Plant - PRP'!L73</f>
        <v>0</v>
      </c>
      <c r="L73" s="10">
        <f>'Class Plant - Elec'!M73+'Class Plant - PRP'!M73</f>
        <v>0</v>
      </c>
      <c r="M73" s="10">
        <f>'Class Plant - Elec'!N73+'Class Plant - PRP'!N73</f>
        <v>0</v>
      </c>
      <c r="N73" s="10">
        <f>'Class Plant - Elec'!O73+'Class Plant - PRP'!O73</f>
        <v>0</v>
      </c>
    </row>
    <row r="74" spans="1:14" x14ac:dyDescent="0.25">
      <c r="A74" s="8">
        <f t="shared" si="14"/>
        <v>57</v>
      </c>
      <c r="B74" s="8">
        <v>396</v>
      </c>
      <c r="C74" s="3" t="s">
        <v>60</v>
      </c>
      <c r="E74" s="10">
        <f t="shared" si="13"/>
        <v>365812.65924673516</v>
      </c>
      <c r="F74" s="10">
        <f>'Class Plant - Elec'!G74+'Class Plant - PRP'!G74</f>
        <v>60868.062348630287</v>
      </c>
      <c r="G74" s="10">
        <f>'Class Plant - Elec'!H74+'Class Plant - PRP'!H74</f>
        <v>301699.64126631821</v>
      </c>
      <c r="H74" s="10">
        <f>'Class Plant - Elec'!I74+'Class Plant - PRP'!I74</f>
        <v>0</v>
      </c>
      <c r="I74" s="10">
        <f>'Class Plant - Elec'!J74+'Class Plant - PRP'!J74</f>
        <v>0</v>
      </c>
      <c r="J74" s="10">
        <f>'Class Plant - Elec'!K74+'Class Plant - PRP'!K74</f>
        <v>3244.9556317866895</v>
      </c>
      <c r="K74" s="10">
        <f>'Class Plant - Elec'!L74+'Class Plant - PRP'!L74</f>
        <v>0</v>
      </c>
      <c r="L74" s="10">
        <f>'Class Plant - Elec'!M74+'Class Plant - PRP'!M74</f>
        <v>0</v>
      </c>
      <c r="M74" s="10">
        <f>'Class Plant - Elec'!N74+'Class Plant - PRP'!N74</f>
        <v>0</v>
      </c>
      <c r="N74" s="10">
        <f>'Class Plant - Elec'!O74+'Class Plant - PRP'!O74</f>
        <v>0</v>
      </c>
    </row>
    <row r="75" spans="1:14" x14ac:dyDescent="0.25">
      <c r="A75" s="8">
        <f t="shared" si="14"/>
        <v>58</v>
      </c>
      <c r="B75" s="8">
        <v>397</v>
      </c>
      <c r="C75" s="3" t="s">
        <v>61</v>
      </c>
      <c r="E75" s="10">
        <f t="shared" si="13"/>
        <v>237083467.95786986</v>
      </c>
      <c r="F75" s="10">
        <f>'Class Plant - Elec'!G75+'Class Plant - PRP'!G75</f>
        <v>34971992.911518678</v>
      </c>
      <c r="G75" s="10">
        <f>'Class Plant - Elec'!H75+'Class Plant - PRP'!H75</f>
        <v>200247072.58347914</v>
      </c>
      <c r="H75" s="10">
        <f>'Class Plant - Elec'!I75+'Class Plant - PRP'!I75</f>
        <v>0</v>
      </c>
      <c r="I75" s="10">
        <f>'Class Plant - Elec'!J75+'Class Plant - PRP'!J75</f>
        <v>0</v>
      </c>
      <c r="J75" s="10">
        <f>'Class Plant - Elec'!K75+'Class Plant - PRP'!K75</f>
        <v>1864402.4628720649</v>
      </c>
      <c r="K75" s="10">
        <f>'Class Plant - Elec'!L75+'Class Plant - PRP'!L75</f>
        <v>0</v>
      </c>
      <c r="L75" s="10">
        <f>'Class Plant - Elec'!M75+'Class Plant - PRP'!M75</f>
        <v>0</v>
      </c>
      <c r="M75" s="10">
        <f>'Class Plant - Elec'!N75+'Class Plant - PRP'!N75</f>
        <v>0</v>
      </c>
      <c r="N75" s="10">
        <f>'Class Plant - Elec'!O75+'Class Plant - PRP'!O75</f>
        <v>0</v>
      </c>
    </row>
    <row r="76" spans="1:14" x14ac:dyDescent="0.25">
      <c r="A76" s="8">
        <f t="shared" si="14"/>
        <v>59</v>
      </c>
      <c r="B76" s="8">
        <v>398</v>
      </c>
      <c r="C76" s="3" t="s">
        <v>62</v>
      </c>
      <c r="E76" s="10">
        <f t="shared" si="13"/>
        <v>5502806.5636653379</v>
      </c>
      <c r="F76" s="10">
        <f>'Class Plant - Elec'!G76+'Class Plant - PRP'!G76</f>
        <v>294710.07069164672</v>
      </c>
      <c r="G76" s="10">
        <f>'Class Plant - Elec'!H76+'Class Plant - PRP'!H76</f>
        <v>5192385.1155002685</v>
      </c>
      <c r="H76" s="10">
        <f>'Class Plant - Elec'!I76+'Class Plant - PRP'!I76</f>
        <v>0</v>
      </c>
      <c r="I76" s="10">
        <f>'Class Plant - Elec'!J76+'Class Plant - PRP'!J76</f>
        <v>0</v>
      </c>
      <c r="J76" s="10">
        <f>'Class Plant - Elec'!K76+'Class Plant - PRP'!K76</f>
        <v>15711.377473421944</v>
      </c>
      <c r="K76" s="10">
        <f>'Class Plant - Elec'!L76+'Class Plant - PRP'!L76</f>
        <v>0</v>
      </c>
      <c r="L76" s="10">
        <f>'Class Plant - Elec'!M76+'Class Plant - PRP'!M76</f>
        <v>0</v>
      </c>
      <c r="M76" s="10">
        <f>'Class Plant - Elec'!N76+'Class Plant - PRP'!N76</f>
        <v>0</v>
      </c>
      <c r="N76" s="10">
        <f>'Class Plant - Elec'!O76+'Class Plant - PRP'!O76</f>
        <v>0</v>
      </c>
    </row>
    <row r="77" spans="1:14" x14ac:dyDescent="0.25">
      <c r="A77" s="8">
        <f t="shared" si="14"/>
        <v>60</v>
      </c>
      <c r="B77" s="8">
        <v>399</v>
      </c>
      <c r="C77" s="3" t="s">
        <v>63</v>
      </c>
      <c r="E77" s="10">
        <f t="shared" si="13"/>
        <v>0</v>
      </c>
      <c r="F77" s="10">
        <f>'Class Plant - Elec'!G77+'Class Plant - PRP'!G77</f>
        <v>0</v>
      </c>
      <c r="G77" s="10">
        <f>'Class Plant - Elec'!H77+'Class Plant - PRP'!H77</f>
        <v>0</v>
      </c>
      <c r="H77" s="10">
        <f>'Class Plant - Elec'!I77+'Class Plant - PRP'!I77</f>
        <v>0</v>
      </c>
      <c r="I77" s="10">
        <f>'Class Plant - Elec'!J77+'Class Plant - PRP'!J77</f>
        <v>0</v>
      </c>
      <c r="J77" s="10">
        <f>'Class Plant - Elec'!K77+'Class Plant - PRP'!K77</f>
        <v>0</v>
      </c>
      <c r="K77" s="10">
        <f>'Class Plant - Elec'!L77+'Class Plant - PRP'!L77</f>
        <v>0</v>
      </c>
      <c r="L77" s="10">
        <f>'Class Plant - Elec'!M77+'Class Plant - PRP'!M77</f>
        <v>0</v>
      </c>
      <c r="M77" s="10">
        <f>'Class Plant - Elec'!N77+'Class Plant - PRP'!N77</f>
        <v>0</v>
      </c>
      <c r="N77" s="10">
        <f>'Class Plant - Elec'!O77+'Class Plant - PRP'!O77</f>
        <v>0</v>
      </c>
    </row>
    <row r="78" spans="1:14" x14ac:dyDescent="0.25">
      <c r="A78" s="8">
        <f t="shared" si="14"/>
        <v>61</v>
      </c>
      <c r="C78" s="14" t="s">
        <v>64</v>
      </c>
      <c r="E78" s="12">
        <f>SUM(E67:E77)</f>
        <v>540048865.14083266</v>
      </c>
      <c r="F78" s="12">
        <f t="shared" ref="F78:N78" si="15">SUM(F67:F77)</f>
        <v>48509346.766401574</v>
      </c>
      <c r="G78" s="12">
        <f t="shared" si="15"/>
        <v>488953421.95686585</v>
      </c>
      <c r="H78" s="12">
        <f t="shared" si="15"/>
        <v>0</v>
      </c>
      <c r="I78" s="12">
        <f t="shared" si="15"/>
        <v>0</v>
      </c>
      <c r="J78" s="12">
        <f t="shared" si="15"/>
        <v>2586096.4175652033</v>
      </c>
      <c r="K78" s="12">
        <f t="shared" si="15"/>
        <v>0</v>
      </c>
      <c r="L78" s="12">
        <f t="shared" si="15"/>
        <v>0</v>
      </c>
      <c r="M78" s="12">
        <f t="shared" si="15"/>
        <v>0</v>
      </c>
      <c r="N78" s="12">
        <f t="shared" si="15"/>
        <v>0</v>
      </c>
    </row>
    <row r="80" spans="1:14" x14ac:dyDescent="0.25">
      <c r="C80" s="15" t="s">
        <v>154</v>
      </c>
    </row>
    <row r="81" spans="1:14" x14ac:dyDescent="0.25">
      <c r="A81" s="8">
        <f>A78+1</f>
        <v>62</v>
      </c>
      <c r="B81" s="8">
        <v>107</v>
      </c>
      <c r="C81" s="3" t="s">
        <v>155</v>
      </c>
      <c r="E81" s="10">
        <f t="shared" ref="E81:E84" si="16">SUM(F81:N81)</f>
        <v>96356252.579999983</v>
      </c>
      <c r="F81" s="10">
        <f>'Class Plant - Elec'!G81+'Class Plant - PRP'!G81</f>
        <v>0</v>
      </c>
      <c r="G81" s="10">
        <f>'Class Plant - Elec'!H81+'Class Plant - PRP'!H81</f>
        <v>96356252.579999983</v>
      </c>
      <c r="H81" s="10">
        <f>'Class Plant - Elec'!I81+'Class Plant - PRP'!I81</f>
        <v>0</v>
      </c>
      <c r="I81" s="10">
        <f>'Class Plant - Elec'!J81+'Class Plant - PRP'!J81</f>
        <v>0</v>
      </c>
      <c r="J81" s="10">
        <f>'Class Plant - Elec'!K81+'Class Plant - PRP'!K81</f>
        <v>0</v>
      </c>
      <c r="K81" s="10">
        <f>'Class Plant - Elec'!L81+'Class Plant - PRP'!L81</f>
        <v>0</v>
      </c>
      <c r="L81" s="10">
        <f>'Class Plant - Elec'!M81+'Class Plant - PRP'!M81</f>
        <v>0</v>
      </c>
      <c r="M81" s="10">
        <f>'Class Plant - Elec'!N81+'Class Plant - PRP'!N81</f>
        <v>0</v>
      </c>
      <c r="N81" s="10">
        <f>'Class Plant - Elec'!O81+'Class Plant - PRP'!O81</f>
        <v>0</v>
      </c>
    </row>
    <row r="82" spans="1:14" x14ac:dyDescent="0.25">
      <c r="A82" s="8">
        <f t="shared" ref="A82:A85" si="17">A81+1</f>
        <v>63</v>
      </c>
      <c r="B82" s="8">
        <v>107</v>
      </c>
      <c r="C82" s="3" t="s">
        <v>23</v>
      </c>
      <c r="E82" s="10">
        <f t="shared" si="16"/>
        <v>0</v>
      </c>
      <c r="F82" s="10">
        <f>'Class Plant - Elec'!G82+'Class Plant - PRP'!G82</f>
        <v>0</v>
      </c>
      <c r="G82" s="10">
        <f>'Class Plant - Elec'!H82+'Class Plant - PRP'!H82</f>
        <v>0</v>
      </c>
      <c r="H82" s="10">
        <f>'Class Plant - Elec'!I82+'Class Plant - PRP'!I82</f>
        <v>0</v>
      </c>
      <c r="I82" s="10">
        <f>'Class Plant - Elec'!J82+'Class Plant - PRP'!J82</f>
        <v>0</v>
      </c>
      <c r="J82" s="10">
        <f>'Class Plant - Elec'!K82+'Class Plant - PRP'!K82</f>
        <v>0</v>
      </c>
      <c r="K82" s="10">
        <f>'Class Plant - Elec'!L82+'Class Plant - PRP'!L82</f>
        <v>0</v>
      </c>
      <c r="L82" s="10">
        <f>'Class Plant - Elec'!M82+'Class Plant - PRP'!M82</f>
        <v>0</v>
      </c>
      <c r="M82" s="10">
        <f>'Class Plant - Elec'!N82+'Class Plant - PRP'!N82</f>
        <v>0</v>
      </c>
      <c r="N82" s="10">
        <f>'Class Plant - Elec'!O82+'Class Plant - PRP'!O82</f>
        <v>0</v>
      </c>
    </row>
    <row r="83" spans="1:14" x14ac:dyDescent="0.25">
      <c r="A83" s="8">
        <f t="shared" si="17"/>
        <v>64</v>
      </c>
      <c r="B83" s="8">
        <v>107</v>
      </c>
      <c r="C83" s="3" t="s">
        <v>25</v>
      </c>
      <c r="E83" s="10">
        <f t="shared" si="16"/>
        <v>4108651.3499999996</v>
      </c>
      <c r="F83" s="10">
        <f>'Class Plant - Elec'!G83+'Class Plant - PRP'!G83</f>
        <v>899389.26271289471</v>
      </c>
      <c r="G83" s="10">
        <f>'Class Plant - Elec'!H83+'Class Plant - PRP'!H83</f>
        <v>3161314.4750156202</v>
      </c>
      <c r="H83" s="10">
        <f>'Class Plant - Elec'!I83+'Class Plant - PRP'!I83</f>
        <v>0</v>
      </c>
      <c r="I83" s="10">
        <f>'Class Plant - Elec'!J83+'Class Plant - PRP'!J83</f>
        <v>0</v>
      </c>
      <c r="J83" s="10">
        <f>'Class Plant - Elec'!K83+'Class Plant - PRP'!K83</f>
        <v>47947.612271484773</v>
      </c>
      <c r="K83" s="10">
        <f>'Class Plant - Elec'!L83+'Class Plant - PRP'!L83</f>
        <v>0</v>
      </c>
      <c r="L83" s="10">
        <f>'Class Plant - Elec'!M83+'Class Plant - PRP'!M83</f>
        <v>0</v>
      </c>
      <c r="M83" s="10">
        <f>'Class Plant - Elec'!N83+'Class Plant - PRP'!N83</f>
        <v>0</v>
      </c>
      <c r="N83" s="10">
        <f>'Class Plant - Elec'!O83+'Class Plant - PRP'!O83</f>
        <v>0</v>
      </c>
    </row>
    <row r="84" spans="1:14" x14ac:dyDescent="0.25">
      <c r="A84" s="8">
        <f t="shared" si="17"/>
        <v>65</v>
      </c>
      <c r="B84" s="8">
        <v>107</v>
      </c>
      <c r="C84" s="3" t="s">
        <v>27</v>
      </c>
      <c r="E84" s="10">
        <f t="shared" si="16"/>
        <v>32536119.569999997</v>
      </c>
      <c r="F84" s="10">
        <f>'Class Plant - Elec'!G84+'Class Plant - PRP'!G84</f>
        <v>4648850.1759830397</v>
      </c>
      <c r="G84" s="10">
        <f>'Class Plant - Elec'!H84+'Class Plant - PRP'!H84</f>
        <v>27639433.140030663</v>
      </c>
      <c r="H84" s="10">
        <f>'Class Plant - Elec'!I84+'Class Plant - PRP'!I84</f>
        <v>0</v>
      </c>
      <c r="I84" s="10">
        <f>'Class Plant - Elec'!J84+'Class Plant - PRP'!J84</f>
        <v>0</v>
      </c>
      <c r="J84" s="10">
        <f>'Class Plant - Elec'!K84+'Class Plant - PRP'!K84</f>
        <v>247836.25398629386</v>
      </c>
      <c r="K84" s="10">
        <f>'Class Plant - Elec'!L84+'Class Plant - PRP'!L84</f>
        <v>0</v>
      </c>
      <c r="L84" s="10">
        <f>'Class Plant - Elec'!M84+'Class Plant - PRP'!M84</f>
        <v>0</v>
      </c>
      <c r="M84" s="10">
        <f>'Class Plant - Elec'!N84+'Class Plant - PRP'!N84</f>
        <v>0</v>
      </c>
      <c r="N84" s="10">
        <f>'Class Plant - Elec'!O84+'Class Plant - PRP'!O84</f>
        <v>0</v>
      </c>
    </row>
    <row r="85" spans="1:14" x14ac:dyDescent="0.25">
      <c r="A85" s="8">
        <f t="shared" si="17"/>
        <v>66</v>
      </c>
      <c r="C85" s="14" t="s">
        <v>164</v>
      </c>
      <c r="E85" s="12">
        <f>SUM(E81:E84)</f>
        <v>133001023.49999997</v>
      </c>
      <c r="F85" s="12">
        <f t="shared" ref="F85:N85" si="18">SUM(F81:F84)</f>
        <v>5548239.4386959346</v>
      </c>
      <c r="G85" s="12">
        <f t="shared" si="18"/>
        <v>127157000.19504628</v>
      </c>
      <c r="H85" s="12">
        <f t="shared" si="18"/>
        <v>0</v>
      </c>
      <c r="I85" s="12">
        <f t="shared" si="18"/>
        <v>0</v>
      </c>
      <c r="J85" s="12">
        <f t="shared" si="18"/>
        <v>295783.8662577786</v>
      </c>
      <c r="K85" s="12">
        <f t="shared" si="18"/>
        <v>0</v>
      </c>
      <c r="L85" s="12">
        <f t="shared" si="18"/>
        <v>0</v>
      </c>
      <c r="M85" s="12">
        <f t="shared" si="18"/>
        <v>0</v>
      </c>
      <c r="N85" s="12">
        <f t="shared" si="18"/>
        <v>0</v>
      </c>
    </row>
    <row r="87" spans="1:14" x14ac:dyDescent="0.25">
      <c r="A87" s="8">
        <f>A85+1</f>
        <v>67</v>
      </c>
      <c r="C87" s="6" t="s">
        <v>165</v>
      </c>
      <c r="E87" s="36">
        <f>E11+E22+E34+E46+E64+E78+E85</f>
        <v>3146202389.210598</v>
      </c>
      <c r="F87" s="36">
        <f t="shared" ref="F87:N87" si="19">F11+F22+F34+F46+F64+F78+F85</f>
        <v>187389548.13519749</v>
      </c>
      <c r="G87" s="36">
        <f t="shared" si="19"/>
        <v>2948822860.3515773</v>
      </c>
      <c r="H87" s="36">
        <f t="shared" si="19"/>
        <v>0</v>
      </c>
      <c r="I87" s="36">
        <f t="shared" si="19"/>
        <v>0</v>
      </c>
      <c r="J87" s="36">
        <f t="shared" si="19"/>
        <v>9989980.723822983</v>
      </c>
      <c r="K87" s="36">
        <f t="shared" si="19"/>
        <v>0</v>
      </c>
      <c r="L87" s="36">
        <f t="shared" si="19"/>
        <v>0</v>
      </c>
      <c r="M87" s="36">
        <f t="shared" si="19"/>
        <v>0</v>
      </c>
      <c r="N87" s="36">
        <f t="shared" si="19"/>
        <v>0</v>
      </c>
    </row>
    <row r="89" spans="1:14" x14ac:dyDescent="0.25">
      <c r="C89" s="6" t="s">
        <v>166</v>
      </c>
    </row>
    <row r="90" spans="1:14" x14ac:dyDescent="0.25">
      <c r="A90" s="8">
        <f>A87+1</f>
        <v>68</v>
      </c>
      <c r="B90" s="8" t="s">
        <v>168</v>
      </c>
      <c r="C90" s="3" t="s">
        <v>10</v>
      </c>
      <c r="E90" s="10">
        <f t="shared" ref="E90:E94" si="20">SUM(F90:N90)</f>
        <v>76608152.530247867</v>
      </c>
      <c r="F90" s="10">
        <f>'Class Plant - Elec'!G90+'Class Plant - PRP'!G90</f>
        <v>0</v>
      </c>
      <c r="G90" s="10">
        <f>'Class Plant - Elec'!H90+'Class Plant - PRP'!H90</f>
        <v>76608152.530247867</v>
      </c>
      <c r="H90" s="10">
        <f>'Class Plant - Elec'!I90+'Class Plant - PRP'!I90</f>
        <v>0</v>
      </c>
      <c r="I90" s="10">
        <f>'Class Plant - Elec'!J90+'Class Plant - PRP'!J90</f>
        <v>0</v>
      </c>
      <c r="J90" s="10">
        <f>'Class Plant - Elec'!K90+'Class Plant - PRP'!K90</f>
        <v>0</v>
      </c>
      <c r="K90" s="10">
        <f>'Class Plant - Elec'!L90+'Class Plant - PRP'!L90</f>
        <v>0</v>
      </c>
      <c r="L90" s="10">
        <f>'Class Plant - Elec'!M90+'Class Plant - PRP'!M90</f>
        <v>0</v>
      </c>
      <c r="M90" s="10">
        <f>'Class Plant - Elec'!N90+'Class Plant - PRP'!N90</f>
        <v>0</v>
      </c>
      <c r="N90" s="10">
        <f>'Class Plant - Elec'!O90+'Class Plant - PRP'!O90</f>
        <v>0</v>
      </c>
    </row>
    <row r="91" spans="1:14" x14ac:dyDescent="0.25">
      <c r="A91" s="8">
        <f t="shared" ref="A91:A95" si="21">A90+1</f>
        <v>69</v>
      </c>
      <c r="B91" s="8" t="s">
        <v>168</v>
      </c>
      <c r="C91" s="3" t="s">
        <v>155</v>
      </c>
      <c r="E91" s="10">
        <f t="shared" si="20"/>
        <v>367995055.03999996</v>
      </c>
      <c r="F91" s="10">
        <f>'Class Plant - Elec'!G91+'Class Plant - PRP'!G91</f>
        <v>0</v>
      </c>
      <c r="G91" s="10">
        <f>'Class Plant - Elec'!H91+'Class Plant - PRP'!H91</f>
        <v>367995055.03999996</v>
      </c>
      <c r="H91" s="10">
        <f>'Class Plant - Elec'!I91+'Class Plant - PRP'!I91</f>
        <v>0</v>
      </c>
      <c r="I91" s="10">
        <f>'Class Plant - Elec'!J91+'Class Plant - PRP'!J91</f>
        <v>0</v>
      </c>
      <c r="J91" s="10">
        <f>'Class Plant - Elec'!K91+'Class Plant - PRP'!K91</f>
        <v>0</v>
      </c>
      <c r="K91" s="10">
        <f>'Class Plant - Elec'!L91+'Class Plant - PRP'!L91</f>
        <v>0</v>
      </c>
      <c r="L91" s="10">
        <f>'Class Plant - Elec'!M91+'Class Plant - PRP'!M91</f>
        <v>0</v>
      </c>
      <c r="M91" s="10">
        <f>'Class Plant - Elec'!N91+'Class Plant - PRP'!N91</f>
        <v>0</v>
      </c>
      <c r="N91" s="10">
        <f>'Class Plant - Elec'!O91+'Class Plant - PRP'!O91</f>
        <v>0</v>
      </c>
    </row>
    <row r="92" spans="1:14" x14ac:dyDescent="0.25">
      <c r="A92" s="8">
        <f t="shared" si="21"/>
        <v>70</v>
      </c>
      <c r="B92" s="8" t="s">
        <v>168</v>
      </c>
      <c r="C92" s="3" t="s">
        <v>23</v>
      </c>
      <c r="E92" s="10">
        <f t="shared" si="20"/>
        <v>99065060.932958394</v>
      </c>
      <c r="F92" s="10">
        <f>'Class Plant - Elec'!G92+'Class Plant - PRP'!G92</f>
        <v>0</v>
      </c>
      <c r="G92" s="10">
        <f>'Class Plant - Elec'!H92+'Class Plant - PRP'!H92</f>
        <v>99065060.932958394</v>
      </c>
      <c r="H92" s="10">
        <f>'Class Plant - Elec'!I92+'Class Plant - PRP'!I92</f>
        <v>0</v>
      </c>
      <c r="I92" s="10">
        <f>'Class Plant - Elec'!J92+'Class Plant - PRP'!J92</f>
        <v>0</v>
      </c>
      <c r="J92" s="10">
        <f>'Class Plant - Elec'!K92+'Class Plant - PRP'!K92</f>
        <v>0</v>
      </c>
      <c r="K92" s="10">
        <f>'Class Plant - Elec'!L92+'Class Plant - PRP'!L92</f>
        <v>0</v>
      </c>
      <c r="L92" s="10">
        <f>'Class Plant - Elec'!M92+'Class Plant - PRP'!M92</f>
        <v>0</v>
      </c>
      <c r="M92" s="10">
        <f>'Class Plant - Elec'!N92+'Class Plant - PRP'!N92</f>
        <v>0</v>
      </c>
      <c r="N92" s="10">
        <f>'Class Plant - Elec'!O92+'Class Plant - PRP'!O92</f>
        <v>0</v>
      </c>
    </row>
    <row r="93" spans="1:14" x14ac:dyDescent="0.25">
      <c r="A93" s="8">
        <f t="shared" si="21"/>
        <v>71</v>
      </c>
      <c r="B93" s="8" t="s">
        <v>168</v>
      </c>
      <c r="C93" s="3" t="s">
        <v>25</v>
      </c>
      <c r="E93" s="10">
        <f t="shared" si="20"/>
        <v>300541877.21000028</v>
      </c>
      <c r="F93" s="10">
        <f>'Class Plant - Elec'!G93+'Class Plant - PRP'!G93</f>
        <v>65789017.936080538</v>
      </c>
      <c r="G93" s="10">
        <f>'Class Plant - Elec'!H93+'Class Plant - PRP'!H93</f>
        <v>231245561.09447959</v>
      </c>
      <c r="H93" s="10">
        <f>'Class Plant - Elec'!I93+'Class Plant - PRP'!I93</f>
        <v>0</v>
      </c>
      <c r="I93" s="10">
        <f>'Class Plant - Elec'!J93+'Class Plant - PRP'!J93</f>
        <v>0</v>
      </c>
      <c r="J93" s="10">
        <f>'Class Plant - Elec'!K93+'Class Plant - PRP'!K93</f>
        <v>3507298.1794401417</v>
      </c>
      <c r="K93" s="10">
        <f>'Class Plant - Elec'!L93+'Class Plant - PRP'!L93</f>
        <v>0</v>
      </c>
      <c r="L93" s="10">
        <f>'Class Plant - Elec'!M93+'Class Plant - PRP'!M93</f>
        <v>0</v>
      </c>
      <c r="M93" s="10">
        <f>'Class Plant - Elec'!N93+'Class Plant - PRP'!N93</f>
        <v>0</v>
      </c>
      <c r="N93" s="10">
        <f>'Class Plant - Elec'!O93+'Class Plant - PRP'!O93</f>
        <v>0</v>
      </c>
    </row>
    <row r="94" spans="1:14" x14ac:dyDescent="0.25">
      <c r="A94" s="8">
        <f t="shared" si="21"/>
        <v>72</v>
      </c>
      <c r="B94" s="8" t="s">
        <v>168</v>
      </c>
      <c r="C94" s="3" t="s">
        <v>27</v>
      </c>
      <c r="E94" s="10">
        <f t="shared" si="20"/>
        <v>245010476.47732893</v>
      </c>
      <c r="F94" s="10">
        <f>'Class Plant - Elec'!G94+'Class Plant - PRP'!G94</f>
        <v>30953649.661773425</v>
      </c>
      <c r="G94" s="10">
        <f>'Class Plant - Elec'!H94+'Class Plant - PRP'!H94</f>
        <v>212406647.46174231</v>
      </c>
      <c r="H94" s="10">
        <f>'Class Plant - Elec'!I94+'Class Plant - PRP'!I94</f>
        <v>0</v>
      </c>
      <c r="I94" s="10">
        <f>'Class Plant - Elec'!J94+'Class Plant - PRP'!J94</f>
        <v>0</v>
      </c>
      <c r="J94" s="10">
        <f>'Class Plant - Elec'!K94+'Class Plant - PRP'!K94</f>
        <v>1650179.3538131923</v>
      </c>
      <c r="K94" s="10">
        <f>'Class Plant - Elec'!L94+'Class Plant - PRP'!L94</f>
        <v>0</v>
      </c>
      <c r="L94" s="10">
        <f>'Class Plant - Elec'!M94+'Class Plant - PRP'!M94</f>
        <v>0</v>
      </c>
      <c r="M94" s="10">
        <f>'Class Plant - Elec'!N94+'Class Plant - PRP'!N94</f>
        <v>0</v>
      </c>
      <c r="N94" s="10">
        <f>'Class Plant - Elec'!O94+'Class Plant - PRP'!O94</f>
        <v>0</v>
      </c>
    </row>
    <row r="95" spans="1:14" x14ac:dyDescent="0.25">
      <c r="A95" s="8">
        <f t="shared" si="21"/>
        <v>73</v>
      </c>
      <c r="C95" s="14" t="s">
        <v>167</v>
      </c>
      <c r="E95" s="12">
        <f>SUM(E90:E94)</f>
        <v>1089220622.1905355</v>
      </c>
      <c r="F95" s="12">
        <f t="shared" ref="F95:N95" si="22">SUM(F90:F94)</f>
        <v>96742667.597853959</v>
      </c>
      <c r="G95" s="12">
        <f t="shared" si="22"/>
        <v>987320477.0594281</v>
      </c>
      <c r="H95" s="12">
        <f t="shared" si="22"/>
        <v>0</v>
      </c>
      <c r="I95" s="12">
        <f t="shared" si="22"/>
        <v>0</v>
      </c>
      <c r="J95" s="12">
        <f t="shared" si="22"/>
        <v>5157477.5332533345</v>
      </c>
      <c r="K95" s="12">
        <f t="shared" si="22"/>
        <v>0</v>
      </c>
      <c r="L95" s="12">
        <f t="shared" si="22"/>
        <v>0</v>
      </c>
      <c r="M95" s="12">
        <f t="shared" si="22"/>
        <v>0</v>
      </c>
      <c r="N95" s="12">
        <f t="shared" si="22"/>
        <v>0</v>
      </c>
    </row>
    <row r="97" spans="1:14" x14ac:dyDescent="0.25">
      <c r="A97" s="8">
        <f>A95+1</f>
        <v>74</v>
      </c>
      <c r="C97" s="6" t="s">
        <v>172</v>
      </c>
      <c r="E97" s="36">
        <f>E87-E95</f>
        <v>2056981767.0200624</v>
      </c>
      <c r="F97" s="36">
        <f t="shared" ref="F97:N97" si="23">F87-F95</f>
        <v>90646880.537343532</v>
      </c>
      <c r="G97" s="36">
        <f t="shared" si="23"/>
        <v>1961502383.2921491</v>
      </c>
      <c r="H97" s="36">
        <f t="shared" si="23"/>
        <v>0</v>
      </c>
      <c r="I97" s="36">
        <f t="shared" si="23"/>
        <v>0</v>
      </c>
      <c r="J97" s="36">
        <f t="shared" si="23"/>
        <v>4832503.1905696485</v>
      </c>
      <c r="K97" s="36">
        <f t="shared" si="23"/>
        <v>0</v>
      </c>
      <c r="L97" s="36">
        <f t="shared" si="23"/>
        <v>0</v>
      </c>
      <c r="M97" s="36">
        <f t="shared" si="23"/>
        <v>0</v>
      </c>
      <c r="N97" s="36">
        <f t="shared" si="23"/>
        <v>0</v>
      </c>
    </row>
    <row r="100" spans="1:14" x14ac:dyDescent="0.25">
      <c r="E100" s="10"/>
    </row>
    <row r="200" spans="3:14" x14ac:dyDescent="0.25">
      <c r="C200" s="32" t="s">
        <v>153</v>
      </c>
      <c r="F200" s="31">
        <v>4</v>
      </c>
      <c r="G200" s="31">
        <v>5</v>
      </c>
      <c r="H200" s="31">
        <v>6</v>
      </c>
      <c r="I200" s="31">
        <v>7</v>
      </c>
      <c r="J200" s="31">
        <v>8</v>
      </c>
      <c r="K200" s="31">
        <v>9</v>
      </c>
      <c r="L200" s="31">
        <v>10</v>
      </c>
      <c r="M200" s="31">
        <v>11</v>
      </c>
      <c r="N200" s="31"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V178"/>
  <sheetViews>
    <sheetView workbookViewId="0"/>
  </sheetViews>
  <sheetFormatPr defaultColWidth="8.7109375" defaultRowHeight="15" x14ac:dyDescent="0.25"/>
  <cols>
    <col min="1" max="1" width="8.7109375" style="3"/>
    <col min="2" max="2" width="8.7109375" style="8"/>
    <col min="3" max="3" width="53.85546875" style="3" bestFit="1" customWidth="1"/>
    <col min="4" max="4" width="12.5703125" style="3" customWidth="1"/>
    <col min="5" max="5" width="6.42578125" style="8" customWidth="1"/>
    <col min="6" max="15" width="14.5703125" style="3" customWidth="1"/>
    <col min="16" max="16384" width="8.7109375" style="3"/>
  </cols>
  <sheetData>
    <row r="1" spans="1:22" x14ac:dyDescent="0.25">
      <c r="A1" s="15" t="s">
        <v>655</v>
      </c>
      <c r="B1" s="7"/>
    </row>
    <row r="2" spans="1:22" x14ac:dyDescent="0.25">
      <c r="A2" s="6" t="s">
        <v>213</v>
      </c>
      <c r="B2" s="7"/>
    </row>
    <row r="4" spans="1:22" x14ac:dyDescent="0.25">
      <c r="A4" s="8" t="s">
        <v>0</v>
      </c>
      <c r="B4" s="8" t="s">
        <v>4</v>
      </c>
      <c r="C4" s="8"/>
      <c r="D4" s="8"/>
      <c r="F4" s="8"/>
      <c r="G4" s="8"/>
      <c r="H4" s="8"/>
      <c r="I4" s="8"/>
      <c r="J4" s="8"/>
    </row>
    <row r="5" spans="1:22" x14ac:dyDescent="0.25">
      <c r="A5" s="9" t="s">
        <v>1</v>
      </c>
      <c r="B5" s="9" t="s">
        <v>3</v>
      </c>
      <c r="C5" s="9" t="s">
        <v>2</v>
      </c>
      <c r="D5" s="9" t="s">
        <v>9</v>
      </c>
      <c r="E5" s="9" t="s">
        <v>178</v>
      </c>
      <c r="F5" s="9" t="s">
        <v>8</v>
      </c>
      <c r="G5" s="9" t="str">
        <f>'Table of Classifiers'!E5</f>
        <v>Consumer</v>
      </c>
      <c r="H5" s="9" t="str">
        <f>'Table of Classifiers'!F5</f>
        <v>Demand</v>
      </c>
      <c r="I5" s="9" t="str">
        <f>'Table of Classifiers'!G5</f>
        <v>Energy</v>
      </c>
      <c r="J5" s="9" t="str">
        <f>'Table of Classifiers'!H5</f>
        <v>Revenue</v>
      </c>
      <c r="K5" s="9" t="str">
        <f>'Table of Classifiers'!I5</f>
        <v>Lights</v>
      </c>
      <c r="L5" s="9" t="str">
        <f>'Table of Classifiers'!J5</f>
        <v>na</v>
      </c>
      <c r="M5" s="9" t="str">
        <f>'Table of Classifiers'!K5</f>
        <v>na</v>
      </c>
      <c r="N5" s="9" t="str">
        <f>'Table of Classifiers'!L5</f>
        <v>na</v>
      </c>
      <c r="O5" s="9" t="str">
        <f>'Table of Classifiers'!M5</f>
        <v>na</v>
      </c>
      <c r="V5" s="3" t="s">
        <v>152</v>
      </c>
    </row>
    <row r="7" spans="1:22" x14ac:dyDescent="0.25">
      <c r="C7" s="6" t="s">
        <v>216</v>
      </c>
    </row>
    <row r="8" spans="1:22" x14ac:dyDescent="0.25">
      <c r="A8" s="8">
        <v>1</v>
      </c>
      <c r="B8" s="8">
        <v>535</v>
      </c>
      <c r="C8" s="3" t="s">
        <v>232</v>
      </c>
      <c r="D8" s="34" t="s">
        <v>89</v>
      </c>
      <c r="E8" s="8" t="s">
        <v>180</v>
      </c>
      <c r="F8" s="63">
        <f>SUMIF('Trial Balance Summary'!$A$81:$A$167,'Class Expense - Elec'!B8,'Trial Balance Summary'!$E$81:$E$167)</f>
        <v>55313.479999999996</v>
      </c>
      <c r="G8" s="63">
        <f t="shared" ref="G8:O13" si="0">IFERROR($F8*VLOOKUP($D8,CLASSIFIERS,G$178,FALSE),0)</f>
        <v>0</v>
      </c>
      <c r="H8" s="63">
        <f t="shared" si="0"/>
        <v>55313.479999999996</v>
      </c>
      <c r="I8" s="63">
        <f t="shared" si="0"/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 t="shared" si="0"/>
        <v>0</v>
      </c>
      <c r="Q8" s="61"/>
      <c r="V8" s="30">
        <f t="shared" ref="V8:V14" si="1">IF(ROUND(SUM(G8:O8)-F8,1)=0,0,1)</f>
        <v>0</v>
      </c>
    </row>
    <row r="9" spans="1:22" x14ac:dyDescent="0.25">
      <c r="A9" s="8">
        <f>A8+1</f>
        <v>2</v>
      </c>
      <c r="B9" s="8">
        <v>536</v>
      </c>
      <c r="C9" s="3" t="s">
        <v>217</v>
      </c>
      <c r="D9" s="34" t="s">
        <v>89</v>
      </c>
      <c r="E9" s="8" t="s">
        <v>180</v>
      </c>
      <c r="F9" s="63">
        <f>SUMIF('Trial Balance Summary'!$A$81:$A$167,'Class Expense - Elec'!B9,'Trial Balance Summary'!$E$81:$E$167)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3">
        <f t="shared" si="0"/>
        <v>0</v>
      </c>
      <c r="O9" s="63">
        <f t="shared" si="0"/>
        <v>0</v>
      </c>
      <c r="Q9" s="61"/>
      <c r="V9" s="30">
        <f t="shared" si="1"/>
        <v>0</v>
      </c>
    </row>
    <row r="10" spans="1:22" x14ac:dyDescent="0.25">
      <c r="A10" s="8">
        <f t="shared" ref="A10:A14" si="2">A9+1</f>
        <v>3</v>
      </c>
      <c r="B10" s="8">
        <v>537</v>
      </c>
      <c r="C10" s="23" t="s">
        <v>227</v>
      </c>
      <c r="D10" s="34" t="s">
        <v>89</v>
      </c>
      <c r="E10" s="8" t="s">
        <v>180</v>
      </c>
      <c r="F10" s="63">
        <f>SUMIF('Trial Balance Summary'!$A$81:$A$167,'Class Expense - Elec'!B10,'Trial Balance Summary'!$E$81:$E$167)</f>
        <v>52443.74</v>
      </c>
      <c r="G10" s="63">
        <f t="shared" si="0"/>
        <v>0</v>
      </c>
      <c r="H10" s="63">
        <f t="shared" si="0"/>
        <v>52443.74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Q10" s="61"/>
      <c r="V10" s="30">
        <f t="shared" si="1"/>
        <v>0</v>
      </c>
    </row>
    <row r="11" spans="1:22" x14ac:dyDescent="0.25">
      <c r="A11" s="8">
        <f t="shared" si="2"/>
        <v>4</v>
      </c>
      <c r="B11" s="8">
        <v>538</v>
      </c>
      <c r="C11" s="23" t="s">
        <v>228</v>
      </c>
      <c r="D11" s="34" t="s">
        <v>774</v>
      </c>
      <c r="E11" s="8" t="s">
        <v>180</v>
      </c>
      <c r="F11" s="63">
        <f>SUMIF('Trial Balance Summary'!$A$81:$A$167,'Class Expense - Elec'!B11,'Trial Balance Summary'!$E$81:$E$167)</f>
        <v>52442.58</v>
      </c>
      <c r="G11" s="63">
        <f t="shared" si="0"/>
        <v>0</v>
      </c>
      <c r="H11" s="63">
        <f t="shared" si="0"/>
        <v>24296.968931601121</v>
      </c>
      <c r="I11" s="63">
        <f t="shared" si="0"/>
        <v>28145.611068398881</v>
      </c>
      <c r="J11" s="63">
        <f t="shared" si="0"/>
        <v>0</v>
      </c>
      <c r="K11" s="63">
        <f t="shared" si="0"/>
        <v>0</v>
      </c>
      <c r="L11" s="63">
        <f t="shared" si="0"/>
        <v>0</v>
      </c>
      <c r="M11" s="63">
        <f t="shared" si="0"/>
        <v>0</v>
      </c>
      <c r="N11" s="63">
        <f t="shared" si="0"/>
        <v>0</v>
      </c>
      <c r="O11" s="63">
        <f t="shared" si="0"/>
        <v>0</v>
      </c>
      <c r="Q11" s="61"/>
      <c r="V11" s="30">
        <f t="shared" si="1"/>
        <v>0</v>
      </c>
    </row>
    <row r="12" spans="1:22" x14ac:dyDescent="0.25">
      <c r="A12" s="8">
        <f t="shared" si="2"/>
        <v>5</v>
      </c>
      <c r="B12" s="8">
        <v>539</v>
      </c>
      <c r="C12" s="23" t="s">
        <v>229</v>
      </c>
      <c r="D12" s="34" t="s">
        <v>89</v>
      </c>
      <c r="E12" s="8" t="s">
        <v>180</v>
      </c>
      <c r="F12" s="63">
        <f>SUMIF('Trial Balance Summary'!$A$81:$A$167,'Class Expense - Elec'!B12,'Trial Balance Summary'!$E$81:$E$167)</f>
        <v>0</v>
      </c>
      <c r="G12" s="63">
        <f t="shared" si="0"/>
        <v>0</v>
      </c>
      <c r="H12" s="63">
        <f t="shared" si="0"/>
        <v>0</v>
      </c>
      <c r="I12" s="63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0</v>
      </c>
      <c r="M12" s="63">
        <f t="shared" si="0"/>
        <v>0</v>
      </c>
      <c r="N12" s="63">
        <f t="shared" si="0"/>
        <v>0</v>
      </c>
      <c r="O12" s="63">
        <f t="shared" si="0"/>
        <v>0</v>
      </c>
      <c r="Q12" s="61"/>
      <c r="V12" s="30">
        <f t="shared" si="1"/>
        <v>0</v>
      </c>
    </row>
    <row r="13" spans="1:22" x14ac:dyDescent="0.25">
      <c r="A13" s="8">
        <f t="shared" si="2"/>
        <v>6</v>
      </c>
      <c r="B13" s="8">
        <v>540</v>
      </c>
      <c r="C13" s="3" t="s">
        <v>218</v>
      </c>
      <c r="D13" s="34" t="s">
        <v>89</v>
      </c>
      <c r="E13" s="8" t="s">
        <v>180</v>
      </c>
      <c r="F13" s="63">
        <f>SUMIF('Trial Balance Summary'!$A$81:$A$167,'Class Expense - Elec'!B13,'Trial Balance Summary'!$E$81:$E$167)</f>
        <v>0</v>
      </c>
      <c r="G13" s="63">
        <f t="shared" si="0"/>
        <v>0</v>
      </c>
      <c r="H13" s="63">
        <f t="shared" si="0"/>
        <v>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 t="shared" si="0"/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Q13" s="61"/>
      <c r="V13" s="30">
        <f t="shared" si="1"/>
        <v>0</v>
      </c>
    </row>
    <row r="14" spans="1:22" x14ac:dyDescent="0.25">
      <c r="A14" s="8">
        <f t="shared" si="2"/>
        <v>7</v>
      </c>
      <c r="C14" s="14" t="s">
        <v>219</v>
      </c>
      <c r="F14" s="64">
        <f>SUM(F8:F13)</f>
        <v>160199.79999999999</v>
      </c>
      <c r="G14" s="64">
        <f t="shared" ref="G14:O14" si="3">SUM(G8:G13)</f>
        <v>0</v>
      </c>
      <c r="H14" s="64">
        <f t="shared" si="3"/>
        <v>132054.18893160112</v>
      </c>
      <c r="I14" s="64">
        <f t="shared" si="3"/>
        <v>28145.611068398881</v>
      </c>
      <c r="J14" s="64">
        <f t="shared" si="3"/>
        <v>0</v>
      </c>
      <c r="K14" s="64">
        <f t="shared" si="3"/>
        <v>0</v>
      </c>
      <c r="L14" s="64">
        <f t="shared" si="3"/>
        <v>0</v>
      </c>
      <c r="M14" s="64">
        <f t="shared" si="3"/>
        <v>0</v>
      </c>
      <c r="N14" s="64">
        <f t="shared" si="3"/>
        <v>0</v>
      </c>
      <c r="O14" s="64">
        <f t="shared" si="3"/>
        <v>0</v>
      </c>
      <c r="V14" s="30">
        <f t="shared" si="1"/>
        <v>0</v>
      </c>
    </row>
    <row r="15" spans="1:22" x14ac:dyDescent="0.25"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2" x14ac:dyDescent="0.25">
      <c r="C16" s="15" t="s">
        <v>220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22" x14ac:dyDescent="0.25">
      <c r="A17" s="8">
        <f>A14+1</f>
        <v>8</v>
      </c>
      <c r="B17" s="8">
        <v>541</v>
      </c>
      <c r="C17" s="23" t="s">
        <v>221</v>
      </c>
      <c r="D17" s="34" t="s">
        <v>89</v>
      </c>
      <c r="E17" s="8" t="s">
        <v>180</v>
      </c>
      <c r="F17" s="63">
        <f>SUMIF('Trial Balance Summary'!$A$81:$A$167,'Class Expense - Elec'!B17,'Trial Balance Summary'!$E$81:$E$167)</f>
        <v>0</v>
      </c>
      <c r="G17" s="63">
        <f t="shared" ref="G17:O21" si="4">IFERROR($F17*VLOOKUP($D17,CLASSIFIERS,G$178,FALSE),0)</f>
        <v>0</v>
      </c>
      <c r="H17" s="63">
        <f t="shared" si="4"/>
        <v>0</v>
      </c>
      <c r="I17" s="63">
        <f t="shared" si="4"/>
        <v>0</v>
      </c>
      <c r="J17" s="63">
        <f t="shared" si="4"/>
        <v>0</v>
      </c>
      <c r="K17" s="63">
        <f t="shared" si="4"/>
        <v>0</v>
      </c>
      <c r="L17" s="63">
        <f t="shared" si="4"/>
        <v>0</v>
      </c>
      <c r="M17" s="63">
        <f t="shared" si="4"/>
        <v>0</v>
      </c>
      <c r="N17" s="63">
        <f t="shared" si="4"/>
        <v>0</v>
      </c>
      <c r="O17" s="63">
        <f t="shared" si="4"/>
        <v>0</v>
      </c>
      <c r="Q17" s="61"/>
      <c r="V17" s="30">
        <f t="shared" ref="V17:V21" si="5">IF(ROUND(SUM(G17:O17)-F17,1)=0,0,1)</f>
        <v>0</v>
      </c>
    </row>
    <row r="18" spans="1:22" x14ac:dyDescent="0.25">
      <c r="A18" s="8">
        <f>A17+1</f>
        <v>9</v>
      </c>
      <c r="B18" s="8">
        <v>542</v>
      </c>
      <c r="C18" s="23" t="s">
        <v>222</v>
      </c>
      <c r="D18" s="34" t="s">
        <v>776</v>
      </c>
      <c r="E18" s="8" t="s">
        <v>180</v>
      </c>
      <c r="F18" s="63">
        <f>SUMIF('Trial Balance Summary'!$A$81:$A$167,'Class Expense - Elec'!B18,'Trial Balance Summary'!$E$81:$E$167)</f>
        <v>0</v>
      </c>
      <c r="G18" s="63">
        <f t="shared" si="4"/>
        <v>0</v>
      </c>
      <c r="H18" s="63">
        <f t="shared" si="4"/>
        <v>0</v>
      </c>
      <c r="I18" s="63">
        <f t="shared" si="4"/>
        <v>0</v>
      </c>
      <c r="J18" s="63">
        <f t="shared" si="4"/>
        <v>0</v>
      </c>
      <c r="K18" s="63">
        <f t="shared" si="4"/>
        <v>0</v>
      </c>
      <c r="L18" s="63">
        <f t="shared" si="4"/>
        <v>0</v>
      </c>
      <c r="M18" s="63">
        <f t="shared" si="4"/>
        <v>0</v>
      </c>
      <c r="N18" s="63">
        <f t="shared" si="4"/>
        <v>0</v>
      </c>
      <c r="O18" s="63">
        <f t="shared" si="4"/>
        <v>0</v>
      </c>
      <c r="Q18" s="61"/>
      <c r="V18" s="30">
        <f t="shared" si="5"/>
        <v>0</v>
      </c>
    </row>
    <row r="19" spans="1:22" x14ac:dyDescent="0.25">
      <c r="A19" s="8">
        <f t="shared" ref="A19:A22" si="6">A18+1</f>
        <v>10</v>
      </c>
      <c r="B19" s="8">
        <v>543</v>
      </c>
      <c r="C19" s="23" t="s">
        <v>223</v>
      </c>
      <c r="D19" s="34" t="s">
        <v>778</v>
      </c>
      <c r="E19" s="8" t="s">
        <v>180</v>
      </c>
      <c r="F19" s="63">
        <f>SUMIF('Trial Balance Summary'!$A$81:$A$167,'Class Expense - Elec'!B19,'Trial Balance Summary'!$E$81:$E$167)</f>
        <v>0</v>
      </c>
      <c r="G19" s="63">
        <f t="shared" si="4"/>
        <v>0</v>
      </c>
      <c r="H19" s="63">
        <f t="shared" si="4"/>
        <v>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Q19" s="61"/>
      <c r="V19" s="30">
        <f t="shared" si="5"/>
        <v>0</v>
      </c>
    </row>
    <row r="20" spans="1:22" x14ac:dyDescent="0.25">
      <c r="A20" s="8">
        <f t="shared" si="6"/>
        <v>11</v>
      </c>
      <c r="B20" s="8">
        <v>544</v>
      </c>
      <c r="C20" s="23" t="s">
        <v>224</v>
      </c>
      <c r="D20" s="34" t="s">
        <v>779</v>
      </c>
      <c r="E20" s="8" t="s">
        <v>180</v>
      </c>
      <c r="F20" s="63">
        <f>SUMIF('Trial Balance Summary'!$A$81:$A$167,'Class Expense - Elec'!B20,'Trial Balance Summary'!$E$81:$E$167)</f>
        <v>508331.23</v>
      </c>
      <c r="G20" s="63">
        <f t="shared" si="4"/>
        <v>0</v>
      </c>
      <c r="H20" s="63">
        <f t="shared" si="4"/>
        <v>412694.73645414831</v>
      </c>
      <c r="I20" s="63">
        <f t="shared" si="4"/>
        <v>95636.49354585167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 t="shared" si="4"/>
        <v>0</v>
      </c>
      <c r="O20" s="63">
        <f t="shared" si="4"/>
        <v>0</v>
      </c>
      <c r="Q20" s="61"/>
      <c r="V20" s="30">
        <f t="shared" si="5"/>
        <v>0</v>
      </c>
    </row>
    <row r="21" spans="1:22" x14ac:dyDescent="0.25">
      <c r="A21" s="8">
        <f t="shared" si="6"/>
        <v>12</v>
      </c>
      <c r="B21" s="8">
        <v>545</v>
      </c>
      <c r="C21" s="23" t="s">
        <v>225</v>
      </c>
      <c r="D21" s="34" t="s">
        <v>780</v>
      </c>
      <c r="E21" s="8" t="s">
        <v>180</v>
      </c>
      <c r="F21" s="63">
        <f>SUMIF('Trial Balance Summary'!$A$81:$A$167,'Class Expense - Elec'!B21,'Trial Balance Summary'!$E$81:$E$167)</f>
        <v>13949.3</v>
      </c>
      <c r="G21" s="63">
        <f t="shared" si="4"/>
        <v>0</v>
      </c>
      <c r="H21" s="63">
        <f t="shared" si="4"/>
        <v>4854.8622357178474</v>
      </c>
      <c r="I21" s="63">
        <f t="shared" si="4"/>
        <v>9094.437764282151</v>
      </c>
      <c r="J21" s="63">
        <f t="shared" si="4"/>
        <v>0</v>
      </c>
      <c r="K21" s="63">
        <f t="shared" si="4"/>
        <v>0</v>
      </c>
      <c r="L21" s="63">
        <f t="shared" si="4"/>
        <v>0</v>
      </c>
      <c r="M21" s="63">
        <f t="shared" si="4"/>
        <v>0</v>
      </c>
      <c r="N21" s="63">
        <f t="shared" si="4"/>
        <v>0</v>
      </c>
      <c r="O21" s="63">
        <f t="shared" si="4"/>
        <v>0</v>
      </c>
      <c r="Q21" s="61"/>
      <c r="V21" s="30">
        <f t="shared" si="5"/>
        <v>0</v>
      </c>
    </row>
    <row r="22" spans="1:22" x14ac:dyDescent="0.25">
      <c r="A22" s="8">
        <f t="shared" si="6"/>
        <v>13</v>
      </c>
      <c r="C22" s="13" t="s">
        <v>226</v>
      </c>
      <c r="F22" s="64">
        <f>SUM(F17:F21)</f>
        <v>522280.52999999997</v>
      </c>
      <c r="G22" s="64">
        <f t="shared" ref="G22:O22" si="7">SUM(G17:G21)</f>
        <v>0</v>
      </c>
      <c r="H22" s="64">
        <f t="shared" si="7"/>
        <v>417549.59868986614</v>
      </c>
      <c r="I22" s="64">
        <f t="shared" si="7"/>
        <v>104730.93131013382</v>
      </c>
      <c r="J22" s="64">
        <f t="shared" si="7"/>
        <v>0</v>
      </c>
      <c r="K22" s="64">
        <f t="shared" si="7"/>
        <v>0</v>
      </c>
      <c r="L22" s="64">
        <f t="shared" si="7"/>
        <v>0</v>
      </c>
      <c r="M22" s="64">
        <f t="shared" si="7"/>
        <v>0</v>
      </c>
      <c r="N22" s="64">
        <f t="shared" si="7"/>
        <v>0</v>
      </c>
      <c r="O22" s="64">
        <f t="shared" si="7"/>
        <v>0</v>
      </c>
    </row>
    <row r="23" spans="1:22" x14ac:dyDescent="0.25">
      <c r="A23" s="8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22" x14ac:dyDescent="0.25">
      <c r="A24" s="8"/>
      <c r="C24" s="6" t="s">
        <v>230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22" x14ac:dyDescent="0.25">
      <c r="A25" s="8">
        <f>A22+1</f>
        <v>14</v>
      </c>
      <c r="B25" s="8">
        <v>546</v>
      </c>
      <c r="C25" s="3" t="s">
        <v>232</v>
      </c>
      <c r="D25" s="34" t="s">
        <v>89</v>
      </c>
      <c r="F25" s="63">
        <f>SUMIF('Trial Balance Summary'!$A$81:$A$167,'Class Expense - Elec'!B25,'Trial Balance Summary'!$E$81:$E$167)</f>
        <v>0</v>
      </c>
      <c r="G25" s="63">
        <f t="shared" ref="G25:O29" si="8">IFERROR($F25*VLOOKUP($D25,CLASSIFIERS,G$178,FALSE),0)</f>
        <v>0</v>
      </c>
      <c r="H25" s="63">
        <f t="shared" si="8"/>
        <v>0</v>
      </c>
      <c r="I25" s="63">
        <f t="shared" si="8"/>
        <v>0</v>
      </c>
      <c r="J25" s="63">
        <f t="shared" si="8"/>
        <v>0</v>
      </c>
      <c r="K25" s="63">
        <f t="shared" si="8"/>
        <v>0</v>
      </c>
      <c r="L25" s="63">
        <f t="shared" si="8"/>
        <v>0</v>
      </c>
      <c r="M25" s="63">
        <f t="shared" si="8"/>
        <v>0</v>
      </c>
      <c r="N25" s="63">
        <f t="shared" si="8"/>
        <v>0</v>
      </c>
      <c r="O25" s="63">
        <f t="shared" si="8"/>
        <v>0</v>
      </c>
      <c r="Q25" s="61"/>
      <c r="V25" s="30">
        <f t="shared" ref="V25:V30" si="9">IF(ROUND(SUM(G25:O25)-F25,1)=0,0,1)</f>
        <v>0</v>
      </c>
    </row>
    <row r="26" spans="1:22" x14ac:dyDescent="0.25">
      <c r="A26" s="8">
        <f>A25+1</f>
        <v>15</v>
      </c>
      <c r="B26" s="8">
        <v>547</v>
      </c>
      <c r="C26" s="3" t="s">
        <v>233</v>
      </c>
      <c r="D26" s="34" t="s">
        <v>89</v>
      </c>
      <c r="F26" s="63">
        <f>SUMIF('Trial Balance Summary'!$A$81:$A$167,'Class Expense - Elec'!B26,'Trial Balance Summary'!$E$81:$E$167)</f>
        <v>0</v>
      </c>
      <c r="G26" s="63">
        <f t="shared" si="8"/>
        <v>0</v>
      </c>
      <c r="H26" s="63">
        <f t="shared" si="8"/>
        <v>0</v>
      </c>
      <c r="I26" s="63">
        <f t="shared" si="8"/>
        <v>0</v>
      </c>
      <c r="J26" s="63">
        <f t="shared" si="8"/>
        <v>0</v>
      </c>
      <c r="K26" s="63">
        <f t="shared" si="8"/>
        <v>0</v>
      </c>
      <c r="L26" s="63">
        <f t="shared" si="8"/>
        <v>0</v>
      </c>
      <c r="M26" s="63">
        <f t="shared" si="8"/>
        <v>0</v>
      </c>
      <c r="N26" s="63">
        <f t="shared" si="8"/>
        <v>0</v>
      </c>
      <c r="O26" s="63">
        <f t="shared" si="8"/>
        <v>0</v>
      </c>
      <c r="Q26" s="61"/>
      <c r="V26" s="30">
        <f t="shared" si="9"/>
        <v>0</v>
      </c>
    </row>
    <row r="27" spans="1:22" x14ac:dyDescent="0.25">
      <c r="A27" s="8">
        <f t="shared" ref="A27:A30" si="10">A26+1</f>
        <v>16</v>
      </c>
      <c r="B27" s="8">
        <v>548</v>
      </c>
      <c r="C27" s="23" t="s">
        <v>234</v>
      </c>
      <c r="D27" s="34" t="s">
        <v>89</v>
      </c>
      <c r="F27" s="63">
        <f>SUMIF('Trial Balance Summary'!$A$81:$A$167,'Class Expense - Elec'!B27,'Trial Balance Summary'!$E$81:$E$167)</f>
        <v>0</v>
      </c>
      <c r="G27" s="63">
        <f t="shared" si="8"/>
        <v>0</v>
      </c>
      <c r="H27" s="63">
        <f t="shared" si="8"/>
        <v>0</v>
      </c>
      <c r="I27" s="63">
        <f t="shared" si="8"/>
        <v>0</v>
      </c>
      <c r="J27" s="63">
        <f t="shared" si="8"/>
        <v>0</v>
      </c>
      <c r="K27" s="63">
        <f t="shared" si="8"/>
        <v>0</v>
      </c>
      <c r="L27" s="63">
        <f t="shared" si="8"/>
        <v>0</v>
      </c>
      <c r="M27" s="63">
        <f t="shared" si="8"/>
        <v>0</v>
      </c>
      <c r="N27" s="63">
        <f t="shared" si="8"/>
        <v>0</v>
      </c>
      <c r="O27" s="63">
        <f t="shared" si="8"/>
        <v>0</v>
      </c>
      <c r="Q27" s="61"/>
      <c r="V27" s="30">
        <f t="shared" si="9"/>
        <v>0</v>
      </c>
    </row>
    <row r="28" spans="1:22" x14ac:dyDescent="0.25">
      <c r="A28" s="8">
        <f t="shared" si="10"/>
        <v>17</v>
      </c>
      <c r="B28" s="8">
        <v>549</v>
      </c>
      <c r="C28" s="23" t="s">
        <v>235</v>
      </c>
      <c r="D28" s="34" t="s">
        <v>89</v>
      </c>
      <c r="F28" s="63">
        <f>SUMIF('Trial Balance Summary'!$A$81:$A$167,'Class Expense - Elec'!B28,'Trial Balance Summary'!$E$81:$E$167)</f>
        <v>0</v>
      </c>
      <c r="G28" s="63">
        <f t="shared" si="8"/>
        <v>0</v>
      </c>
      <c r="H28" s="63">
        <f t="shared" si="8"/>
        <v>0</v>
      </c>
      <c r="I28" s="63">
        <f t="shared" si="8"/>
        <v>0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8"/>
        <v>0</v>
      </c>
      <c r="O28" s="63">
        <f t="shared" si="8"/>
        <v>0</v>
      </c>
      <c r="Q28" s="61"/>
      <c r="V28" s="30">
        <f t="shared" si="9"/>
        <v>0</v>
      </c>
    </row>
    <row r="29" spans="1:22" x14ac:dyDescent="0.25">
      <c r="A29" s="8">
        <f t="shared" si="10"/>
        <v>18</v>
      </c>
      <c r="B29" s="8">
        <v>550</v>
      </c>
      <c r="C29" s="3" t="s">
        <v>218</v>
      </c>
      <c r="D29" s="34" t="s">
        <v>89</v>
      </c>
      <c r="F29" s="63">
        <f>SUMIF('Trial Balance Summary'!$A$81:$A$167,'Class Expense - Elec'!B29,'Trial Balance Summary'!$E$81:$E$167)</f>
        <v>0</v>
      </c>
      <c r="G29" s="63">
        <f t="shared" si="8"/>
        <v>0</v>
      </c>
      <c r="H29" s="63">
        <f t="shared" si="8"/>
        <v>0</v>
      </c>
      <c r="I29" s="63">
        <f t="shared" si="8"/>
        <v>0</v>
      </c>
      <c r="J29" s="63">
        <f t="shared" si="8"/>
        <v>0</v>
      </c>
      <c r="K29" s="63">
        <f t="shared" si="8"/>
        <v>0</v>
      </c>
      <c r="L29" s="63">
        <f t="shared" si="8"/>
        <v>0</v>
      </c>
      <c r="M29" s="63">
        <f t="shared" si="8"/>
        <v>0</v>
      </c>
      <c r="N29" s="63">
        <f t="shared" si="8"/>
        <v>0</v>
      </c>
      <c r="O29" s="63">
        <f t="shared" si="8"/>
        <v>0</v>
      </c>
      <c r="Q29" s="61"/>
      <c r="V29" s="30">
        <f t="shared" si="9"/>
        <v>0</v>
      </c>
    </row>
    <row r="30" spans="1:22" x14ac:dyDescent="0.25">
      <c r="A30" s="8">
        <f t="shared" si="10"/>
        <v>19</v>
      </c>
      <c r="C30" s="14" t="s">
        <v>231</v>
      </c>
      <c r="F30" s="64">
        <f>SUM(F25:F29)</f>
        <v>0</v>
      </c>
      <c r="G30" s="64">
        <f t="shared" ref="G30" si="11">SUM(G25:G29)</f>
        <v>0</v>
      </c>
      <c r="H30" s="64">
        <f t="shared" ref="H30" si="12">SUM(H25:H29)</f>
        <v>0</v>
      </c>
      <c r="I30" s="64">
        <f t="shared" ref="I30" si="13">SUM(I25:I29)</f>
        <v>0</v>
      </c>
      <c r="J30" s="64">
        <f t="shared" ref="J30" si="14">SUM(J25:J29)</f>
        <v>0</v>
      </c>
      <c r="K30" s="64">
        <f t="shared" ref="K30" si="15">SUM(K25:K29)</f>
        <v>0</v>
      </c>
      <c r="L30" s="64">
        <f t="shared" ref="L30" si="16">SUM(L25:L29)</f>
        <v>0</v>
      </c>
      <c r="M30" s="64">
        <f t="shared" ref="M30" si="17">SUM(M25:M29)</f>
        <v>0</v>
      </c>
      <c r="N30" s="64">
        <f t="shared" ref="N30" si="18">SUM(N25:N29)</f>
        <v>0</v>
      </c>
      <c r="O30" s="64">
        <f t="shared" ref="O30" si="19">SUM(O25:O29)</f>
        <v>0</v>
      </c>
      <c r="Q30" s="61"/>
      <c r="V30" s="30">
        <f t="shared" si="9"/>
        <v>0</v>
      </c>
    </row>
    <row r="31" spans="1:22" x14ac:dyDescent="0.25">
      <c r="A31" s="8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22" x14ac:dyDescent="0.25">
      <c r="A32" s="8"/>
      <c r="C32" s="6" t="s">
        <v>230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22" x14ac:dyDescent="0.25">
      <c r="A33" s="8">
        <f>A30+1</f>
        <v>20</v>
      </c>
      <c r="B33" s="8">
        <v>551</v>
      </c>
      <c r="C33" s="23" t="s">
        <v>221</v>
      </c>
      <c r="D33" s="34" t="s">
        <v>89</v>
      </c>
      <c r="F33" s="63">
        <f>SUMIF('Trial Balance Summary'!$A$81:$A$167,'Class Expense - Elec'!B33,'Trial Balance Summary'!$E$81:$E$167)</f>
        <v>0</v>
      </c>
      <c r="G33" s="63">
        <f t="shared" ref="G33:O36" si="20">IFERROR($F33*VLOOKUP($D33,CLASSIFIERS,G$178,FALSE),0)</f>
        <v>0</v>
      </c>
      <c r="H33" s="63">
        <f t="shared" si="20"/>
        <v>0</v>
      </c>
      <c r="I33" s="63">
        <f t="shared" si="20"/>
        <v>0</v>
      </c>
      <c r="J33" s="63">
        <f t="shared" si="20"/>
        <v>0</v>
      </c>
      <c r="K33" s="63">
        <f t="shared" si="20"/>
        <v>0</v>
      </c>
      <c r="L33" s="63">
        <f t="shared" si="20"/>
        <v>0</v>
      </c>
      <c r="M33" s="63">
        <f t="shared" si="20"/>
        <v>0</v>
      </c>
      <c r="N33" s="63">
        <f t="shared" si="20"/>
        <v>0</v>
      </c>
      <c r="O33" s="63">
        <f t="shared" si="20"/>
        <v>0</v>
      </c>
      <c r="Q33" s="61"/>
      <c r="V33" s="30">
        <f t="shared" ref="V33:V36" si="21">IF(ROUND(SUM(G33:O33)-F33,1)=0,0,1)</f>
        <v>0</v>
      </c>
    </row>
    <row r="34" spans="1:22" x14ac:dyDescent="0.25">
      <c r="A34" s="8">
        <f>A33+1</f>
        <v>21</v>
      </c>
      <c r="B34" s="8">
        <v>552</v>
      </c>
      <c r="C34" s="23" t="s">
        <v>222</v>
      </c>
      <c r="D34" s="34" t="s">
        <v>89</v>
      </c>
      <c r="F34" s="63">
        <f>SUMIF('Trial Balance Summary'!$A$81:$A$167,'Class Expense - Elec'!B34,'Trial Balance Summary'!$E$81:$E$167)</f>
        <v>0</v>
      </c>
      <c r="G34" s="63">
        <f t="shared" si="20"/>
        <v>0</v>
      </c>
      <c r="H34" s="63">
        <f t="shared" si="20"/>
        <v>0</v>
      </c>
      <c r="I34" s="63">
        <f t="shared" si="20"/>
        <v>0</v>
      </c>
      <c r="J34" s="63">
        <f t="shared" si="20"/>
        <v>0</v>
      </c>
      <c r="K34" s="63">
        <f t="shared" si="20"/>
        <v>0</v>
      </c>
      <c r="L34" s="63">
        <f t="shared" si="20"/>
        <v>0</v>
      </c>
      <c r="M34" s="63">
        <f t="shared" si="20"/>
        <v>0</v>
      </c>
      <c r="N34" s="63">
        <f t="shared" si="20"/>
        <v>0</v>
      </c>
      <c r="O34" s="63">
        <f t="shared" si="20"/>
        <v>0</v>
      </c>
      <c r="Q34" s="61"/>
      <c r="V34" s="30">
        <f t="shared" si="21"/>
        <v>0</v>
      </c>
    </row>
    <row r="35" spans="1:22" x14ac:dyDescent="0.25">
      <c r="A35" s="8">
        <f t="shared" ref="A35:A37" si="22">A34+1</f>
        <v>22</v>
      </c>
      <c r="B35" s="8">
        <v>553</v>
      </c>
      <c r="C35" s="23" t="s">
        <v>244</v>
      </c>
      <c r="D35" s="34" t="s">
        <v>89</v>
      </c>
      <c r="F35" s="63">
        <f>SUMIF('Trial Balance Summary'!$A$81:$A$167,'Class Expense - Elec'!B35,'Trial Balance Summary'!$E$81:$E$167)</f>
        <v>0</v>
      </c>
      <c r="G35" s="63">
        <f t="shared" si="20"/>
        <v>0</v>
      </c>
      <c r="H35" s="63">
        <f t="shared" si="20"/>
        <v>0</v>
      </c>
      <c r="I35" s="63">
        <f t="shared" si="20"/>
        <v>0</v>
      </c>
      <c r="J35" s="63">
        <f t="shared" si="20"/>
        <v>0</v>
      </c>
      <c r="K35" s="63">
        <f t="shared" si="20"/>
        <v>0</v>
      </c>
      <c r="L35" s="63">
        <f t="shared" si="20"/>
        <v>0</v>
      </c>
      <c r="M35" s="63">
        <f t="shared" si="20"/>
        <v>0</v>
      </c>
      <c r="N35" s="63">
        <f t="shared" si="20"/>
        <v>0</v>
      </c>
      <c r="O35" s="63">
        <f t="shared" si="20"/>
        <v>0</v>
      </c>
      <c r="Q35" s="61"/>
      <c r="V35" s="30">
        <f t="shared" si="21"/>
        <v>0</v>
      </c>
    </row>
    <row r="36" spans="1:22" x14ac:dyDescent="0.25">
      <c r="A36" s="8">
        <f t="shared" si="22"/>
        <v>23</v>
      </c>
      <c r="B36" s="8">
        <v>554</v>
      </c>
      <c r="C36" s="23" t="s">
        <v>245</v>
      </c>
      <c r="D36" s="34" t="s">
        <v>89</v>
      </c>
      <c r="F36" s="63">
        <f>SUMIF('Trial Balance Summary'!$A$81:$A$167,'Class Expense - Elec'!B36,'Trial Balance Summary'!$E$81:$E$167)</f>
        <v>0</v>
      </c>
      <c r="G36" s="63">
        <f t="shared" si="20"/>
        <v>0</v>
      </c>
      <c r="H36" s="63">
        <f t="shared" si="20"/>
        <v>0</v>
      </c>
      <c r="I36" s="63">
        <f t="shared" si="20"/>
        <v>0</v>
      </c>
      <c r="J36" s="63">
        <f t="shared" si="20"/>
        <v>0</v>
      </c>
      <c r="K36" s="63">
        <f t="shared" si="20"/>
        <v>0</v>
      </c>
      <c r="L36" s="63">
        <f t="shared" si="20"/>
        <v>0</v>
      </c>
      <c r="M36" s="63">
        <f t="shared" si="20"/>
        <v>0</v>
      </c>
      <c r="N36" s="63">
        <f t="shared" si="20"/>
        <v>0</v>
      </c>
      <c r="O36" s="63">
        <f t="shared" si="20"/>
        <v>0</v>
      </c>
      <c r="Q36" s="61"/>
      <c r="V36" s="30">
        <f t="shared" si="21"/>
        <v>0</v>
      </c>
    </row>
    <row r="37" spans="1:22" x14ac:dyDescent="0.25">
      <c r="A37" s="8">
        <f t="shared" si="22"/>
        <v>24</v>
      </c>
      <c r="C37" s="14" t="s">
        <v>236</v>
      </c>
      <c r="F37" s="64">
        <f>SUM(F33:F36)</f>
        <v>0</v>
      </c>
      <c r="G37" s="64">
        <f t="shared" ref="G37:O37" si="23">SUM(G33:G36)</f>
        <v>0</v>
      </c>
      <c r="H37" s="64">
        <f t="shared" si="23"/>
        <v>0</v>
      </c>
      <c r="I37" s="64">
        <f t="shared" si="23"/>
        <v>0</v>
      </c>
      <c r="J37" s="64">
        <f t="shared" si="23"/>
        <v>0</v>
      </c>
      <c r="K37" s="64">
        <f t="shared" si="23"/>
        <v>0</v>
      </c>
      <c r="L37" s="64">
        <f t="shared" si="23"/>
        <v>0</v>
      </c>
      <c r="M37" s="64">
        <f t="shared" si="23"/>
        <v>0</v>
      </c>
      <c r="N37" s="64">
        <f t="shared" si="23"/>
        <v>0</v>
      </c>
      <c r="O37" s="64">
        <f t="shared" si="23"/>
        <v>0</v>
      </c>
    </row>
    <row r="38" spans="1:22" x14ac:dyDescent="0.25">
      <c r="A38" s="8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22" x14ac:dyDescent="0.25">
      <c r="A39" s="8"/>
      <c r="C39" s="6" t="s">
        <v>237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22" x14ac:dyDescent="0.25">
      <c r="A40" s="8">
        <f>A37+1</f>
        <v>25</v>
      </c>
      <c r="B40" s="8">
        <v>555</v>
      </c>
      <c r="C40" s="23" t="s">
        <v>238</v>
      </c>
      <c r="D40" s="34" t="s">
        <v>746</v>
      </c>
      <c r="F40" s="63">
        <f>SUMIF('Trial Balance Summary'!$A$81:$A$167,'Class Expense - Elec'!B40,'Trial Balance Summary'!$E$81:$E$167)</f>
        <v>0</v>
      </c>
      <c r="G40" s="63">
        <f t="shared" ref="G40:O42" si="24">IFERROR($F40*VLOOKUP($D40,CLASSIFIERS,G$178,FALSE),0)</f>
        <v>0</v>
      </c>
      <c r="H40" s="63">
        <f t="shared" si="24"/>
        <v>0</v>
      </c>
      <c r="I40" s="63">
        <f t="shared" si="24"/>
        <v>0</v>
      </c>
      <c r="J40" s="63">
        <f t="shared" si="24"/>
        <v>0</v>
      </c>
      <c r="K40" s="63">
        <f t="shared" si="24"/>
        <v>0</v>
      </c>
      <c r="L40" s="63">
        <f t="shared" si="24"/>
        <v>0</v>
      </c>
      <c r="M40" s="63">
        <f t="shared" si="24"/>
        <v>0</v>
      </c>
      <c r="N40" s="63">
        <f t="shared" si="24"/>
        <v>0</v>
      </c>
      <c r="O40" s="63">
        <f t="shared" si="24"/>
        <v>0</v>
      </c>
      <c r="V40" s="30">
        <f t="shared" ref="V40:V43" si="25">IF(ROUND(SUM(G40:O40)-F40,1)=0,0,1)</f>
        <v>0</v>
      </c>
    </row>
    <row r="41" spans="1:22" x14ac:dyDescent="0.25">
      <c r="A41" s="8">
        <f>A40+1</f>
        <v>26</v>
      </c>
      <c r="B41" s="8">
        <v>556</v>
      </c>
      <c r="C41" s="3" t="s">
        <v>239</v>
      </c>
      <c r="D41" s="34" t="s">
        <v>89</v>
      </c>
      <c r="F41" s="63">
        <f>SUMIF('Trial Balance Summary'!$A$81:$A$167,'Class Expense - Elec'!B41,'Trial Balance Summary'!$E$81:$E$167)</f>
        <v>0</v>
      </c>
      <c r="G41" s="63">
        <f t="shared" si="24"/>
        <v>0</v>
      </c>
      <c r="H41" s="63">
        <f t="shared" si="24"/>
        <v>0</v>
      </c>
      <c r="I41" s="63">
        <f t="shared" si="24"/>
        <v>0</v>
      </c>
      <c r="J41" s="63">
        <f t="shared" si="24"/>
        <v>0</v>
      </c>
      <c r="K41" s="63">
        <f t="shared" si="24"/>
        <v>0</v>
      </c>
      <c r="L41" s="63">
        <f t="shared" si="24"/>
        <v>0</v>
      </c>
      <c r="M41" s="63">
        <f t="shared" si="24"/>
        <v>0</v>
      </c>
      <c r="N41" s="63">
        <f t="shared" si="24"/>
        <v>0</v>
      </c>
      <c r="O41" s="63">
        <f t="shared" si="24"/>
        <v>0</v>
      </c>
      <c r="V41" s="30">
        <f t="shared" si="25"/>
        <v>0</v>
      </c>
    </row>
    <row r="42" spans="1:22" x14ac:dyDescent="0.25">
      <c r="A42" s="8">
        <f t="shared" ref="A42:A43" si="26">A41+1</f>
        <v>27</v>
      </c>
      <c r="B42" s="8">
        <v>557</v>
      </c>
      <c r="C42" s="3" t="s">
        <v>240</v>
      </c>
      <c r="D42" s="34" t="s">
        <v>89</v>
      </c>
      <c r="F42" s="63">
        <f>SUMIF('Trial Balance Summary'!$A$81:$A$167,'Class Expense - Elec'!B42,'Trial Balance Summary'!$E$81:$E$167)</f>
        <v>0</v>
      </c>
      <c r="G42" s="63">
        <f t="shared" si="24"/>
        <v>0</v>
      </c>
      <c r="H42" s="63">
        <f t="shared" si="24"/>
        <v>0</v>
      </c>
      <c r="I42" s="63">
        <f t="shared" si="24"/>
        <v>0</v>
      </c>
      <c r="J42" s="63">
        <f t="shared" si="24"/>
        <v>0</v>
      </c>
      <c r="K42" s="63">
        <f t="shared" si="24"/>
        <v>0</v>
      </c>
      <c r="L42" s="63">
        <f t="shared" si="24"/>
        <v>0</v>
      </c>
      <c r="M42" s="63">
        <f t="shared" si="24"/>
        <v>0</v>
      </c>
      <c r="N42" s="63">
        <f t="shared" si="24"/>
        <v>0</v>
      </c>
      <c r="O42" s="63">
        <f t="shared" si="24"/>
        <v>0</v>
      </c>
      <c r="V42" s="30">
        <f t="shared" si="25"/>
        <v>0</v>
      </c>
    </row>
    <row r="43" spans="1:22" x14ac:dyDescent="0.25">
      <c r="A43" s="8">
        <f t="shared" si="26"/>
        <v>28</v>
      </c>
      <c r="C43" s="14" t="s">
        <v>241</v>
      </c>
      <c r="F43" s="64">
        <f>SUM(F40:F42)</f>
        <v>0</v>
      </c>
      <c r="G43" s="64">
        <f t="shared" ref="G43:O43" si="27">SUM(G40:G42)</f>
        <v>0</v>
      </c>
      <c r="H43" s="64">
        <f t="shared" si="27"/>
        <v>0</v>
      </c>
      <c r="I43" s="64">
        <f t="shared" si="27"/>
        <v>0</v>
      </c>
      <c r="J43" s="64">
        <f t="shared" si="27"/>
        <v>0</v>
      </c>
      <c r="K43" s="64">
        <f t="shared" si="27"/>
        <v>0</v>
      </c>
      <c r="L43" s="64">
        <f t="shared" si="27"/>
        <v>0</v>
      </c>
      <c r="M43" s="64">
        <f t="shared" si="27"/>
        <v>0</v>
      </c>
      <c r="N43" s="64">
        <f t="shared" si="27"/>
        <v>0</v>
      </c>
      <c r="O43" s="64">
        <f t="shared" si="27"/>
        <v>0</v>
      </c>
      <c r="V43" s="30">
        <f t="shared" si="25"/>
        <v>0</v>
      </c>
    </row>
    <row r="44" spans="1:22" x14ac:dyDescent="0.25">
      <c r="A44" s="8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22" x14ac:dyDescent="0.25">
      <c r="A45" s="8">
        <f>A43+1</f>
        <v>29</v>
      </c>
      <c r="C45" s="15" t="s">
        <v>243</v>
      </c>
      <c r="F45" s="65">
        <f>F14+F22+F30+F37+F43</f>
        <v>682480.33</v>
      </c>
      <c r="G45" s="65">
        <f t="shared" ref="G45:O45" si="28">G14+G22+G30+G37+G43</f>
        <v>0</v>
      </c>
      <c r="H45" s="65">
        <f t="shared" si="28"/>
        <v>549603.78762146726</v>
      </c>
      <c r="I45" s="65">
        <f t="shared" si="28"/>
        <v>132876.5423785327</v>
      </c>
      <c r="J45" s="65">
        <f t="shared" si="28"/>
        <v>0</v>
      </c>
      <c r="K45" s="65">
        <f t="shared" si="28"/>
        <v>0</v>
      </c>
      <c r="L45" s="65">
        <f t="shared" si="28"/>
        <v>0</v>
      </c>
      <c r="M45" s="65">
        <f t="shared" si="28"/>
        <v>0</v>
      </c>
      <c r="N45" s="65">
        <f t="shared" si="28"/>
        <v>0</v>
      </c>
      <c r="O45" s="65">
        <f t="shared" si="28"/>
        <v>0</v>
      </c>
    </row>
    <row r="46" spans="1:22" x14ac:dyDescent="0.25">
      <c r="A46" s="8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22" x14ac:dyDescent="0.25">
      <c r="A47" s="8"/>
      <c r="C47" s="15" t="s">
        <v>242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22" x14ac:dyDescent="0.25">
      <c r="A48" s="8">
        <f>A45+1</f>
        <v>30</v>
      </c>
      <c r="B48" s="8">
        <v>560</v>
      </c>
      <c r="C48" s="3" t="s">
        <v>232</v>
      </c>
      <c r="D48" s="34" t="s">
        <v>89</v>
      </c>
      <c r="F48" s="63">
        <f>SUMIF('Trial Balance Summary'!$A$81:$A$167,'Class Expense - Elec'!B48,'Trial Balance Summary'!$E$81:$E$167)</f>
        <v>89466.700994558676</v>
      </c>
      <c r="G48" s="63">
        <f t="shared" ref="G48:O55" si="29">IFERROR($F48*VLOOKUP($D48,CLASSIFIERS,G$178,FALSE),0)</f>
        <v>0</v>
      </c>
      <c r="H48" s="63">
        <f t="shared" si="29"/>
        <v>89466.700994558676</v>
      </c>
      <c r="I48" s="63">
        <f t="shared" si="29"/>
        <v>0</v>
      </c>
      <c r="J48" s="63">
        <f t="shared" si="29"/>
        <v>0</v>
      </c>
      <c r="K48" s="63">
        <f t="shared" si="29"/>
        <v>0</v>
      </c>
      <c r="L48" s="63">
        <f t="shared" si="29"/>
        <v>0</v>
      </c>
      <c r="M48" s="63">
        <f t="shared" si="29"/>
        <v>0</v>
      </c>
      <c r="N48" s="63">
        <f t="shared" si="29"/>
        <v>0</v>
      </c>
      <c r="O48" s="63">
        <f t="shared" si="29"/>
        <v>0</v>
      </c>
      <c r="V48" s="30">
        <f t="shared" ref="V48:V56" si="30">IF(ROUND(SUM(G48:O48)-F48,1)=0,0,1)</f>
        <v>0</v>
      </c>
    </row>
    <row r="49" spans="1:22" x14ac:dyDescent="0.25">
      <c r="A49" s="8">
        <f>A48+1</f>
        <v>31</v>
      </c>
      <c r="B49" s="8">
        <v>561</v>
      </c>
      <c r="C49" s="3" t="s">
        <v>251</v>
      </c>
      <c r="D49" s="34" t="s">
        <v>89</v>
      </c>
      <c r="F49" s="63">
        <f>SUMIF('Trial Balance Summary'!$A$81:$A$167,'Class Expense - Elec'!B49,'Trial Balance Summary'!$E$81:$E$167)</f>
        <v>1345358.7424259856</v>
      </c>
      <c r="G49" s="63">
        <f t="shared" si="29"/>
        <v>0</v>
      </c>
      <c r="H49" s="63">
        <f t="shared" si="29"/>
        <v>1345358.7424259856</v>
      </c>
      <c r="I49" s="63">
        <f t="shared" si="29"/>
        <v>0</v>
      </c>
      <c r="J49" s="63">
        <f t="shared" si="29"/>
        <v>0</v>
      </c>
      <c r="K49" s="63">
        <f t="shared" si="29"/>
        <v>0</v>
      </c>
      <c r="L49" s="63">
        <f t="shared" si="29"/>
        <v>0</v>
      </c>
      <c r="M49" s="63">
        <f t="shared" si="29"/>
        <v>0</v>
      </c>
      <c r="N49" s="63">
        <f t="shared" si="29"/>
        <v>0</v>
      </c>
      <c r="O49" s="63">
        <f t="shared" si="29"/>
        <v>0</v>
      </c>
      <c r="V49" s="30">
        <f t="shared" si="30"/>
        <v>0</v>
      </c>
    </row>
    <row r="50" spans="1:22" x14ac:dyDescent="0.25">
      <c r="A50" s="8">
        <f t="shared" ref="A50:A56" si="31">A49+1</f>
        <v>32</v>
      </c>
      <c r="B50" s="8">
        <v>562</v>
      </c>
      <c r="C50" s="23" t="s">
        <v>250</v>
      </c>
      <c r="D50" s="34" t="s">
        <v>89</v>
      </c>
      <c r="F50" s="63">
        <f>SUMIF('Trial Balance Summary'!$A$81:$A$167,'Class Expense - Elec'!B50,'Trial Balance Summary'!$E$81:$E$167)</f>
        <v>0</v>
      </c>
      <c r="G50" s="63">
        <f t="shared" si="29"/>
        <v>0</v>
      </c>
      <c r="H50" s="63">
        <f t="shared" si="29"/>
        <v>0</v>
      </c>
      <c r="I50" s="63">
        <f t="shared" si="29"/>
        <v>0</v>
      </c>
      <c r="J50" s="63">
        <f t="shared" si="29"/>
        <v>0</v>
      </c>
      <c r="K50" s="63">
        <f t="shared" si="29"/>
        <v>0</v>
      </c>
      <c r="L50" s="63">
        <f t="shared" si="29"/>
        <v>0</v>
      </c>
      <c r="M50" s="63">
        <f t="shared" si="29"/>
        <v>0</v>
      </c>
      <c r="N50" s="63">
        <f t="shared" si="29"/>
        <v>0</v>
      </c>
      <c r="O50" s="63">
        <f t="shared" si="29"/>
        <v>0</v>
      </c>
      <c r="V50" s="30">
        <f t="shared" si="30"/>
        <v>0</v>
      </c>
    </row>
    <row r="51" spans="1:22" x14ac:dyDescent="0.25">
      <c r="A51" s="8">
        <f t="shared" si="31"/>
        <v>33</v>
      </c>
      <c r="B51" s="8">
        <v>563</v>
      </c>
      <c r="C51" s="23" t="s">
        <v>249</v>
      </c>
      <c r="D51" s="34" t="s">
        <v>89</v>
      </c>
      <c r="F51" s="63">
        <f>SUMIF('Trial Balance Summary'!$A$81:$A$167,'Class Expense - Elec'!B51,'Trial Balance Summary'!$E$81:$E$167)</f>
        <v>0</v>
      </c>
      <c r="G51" s="63">
        <f t="shared" si="29"/>
        <v>0</v>
      </c>
      <c r="H51" s="63">
        <f t="shared" si="29"/>
        <v>0</v>
      </c>
      <c r="I51" s="63">
        <f t="shared" si="29"/>
        <v>0</v>
      </c>
      <c r="J51" s="63">
        <f t="shared" si="29"/>
        <v>0</v>
      </c>
      <c r="K51" s="63">
        <f t="shared" si="29"/>
        <v>0</v>
      </c>
      <c r="L51" s="63">
        <f t="shared" si="29"/>
        <v>0</v>
      </c>
      <c r="M51" s="63">
        <f t="shared" si="29"/>
        <v>0</v>
      </c>
      <c r="N51" s="63">
        <f t="shared" si="29"/>
        <v>0</v>
      </c>
      <c r="O51" s="63">
        <f t="shared" si="29"/>
        <v>0</v>
      </c>
      <c r="V51" s="30">
        <f t="shared" si="30"/>
        <v>0</v>
      </c>
    </row>
    <row r="52" spans="1:22" x14ac:dyDescent="0.25">
      <c r="A52" s="8">
        <f t="shared" si="31"/>
        <v>34</v>
      </c>
      <c r="B52" s="8">
        <v>564</v>
      </c>
      <c r="C52" s="23" t="s">
        <v>248</v>
      </c>
      <c r="D52" s="34" t="s">
        <v>89</v>
      </c>
      <c r="F52" s="63">
        <f>SUMIF('Trial Balance Summary'!$A$81:$A$167,'Class Expense - Elec'!B52,'Trial Balance Summary'!$E$81:$E$167)</f>
        <v>0</v>
      </c>
      <c r="G52" s="63">
        <f t="shared" si="29"/>
        <v>0</v>
      </c>
      <c r="H52" s="63">
        <f t="shared" si="29"/>
        <v>0</v>
      </c>
      <c r="I52" s="63">
        <f t="shared" si="29"/>
        <v>0</v>
      </c>
      <c r="J52" s="63">
        <f t="shared" si="29"/>
        <v>0</v>
      </c>
      <c r="K52" s="63">
        <f t="shared" si="29"/>
        <v>0</v>
      </c>
      <c r="L52" s="63">
        <f t="shared" si="29"/>
        <v>0</v>
      </c>
      <c r="M52" s="63">
        <f t="shared" si="29"/>
        <v>0</v>
      </c>
      <c r="N52" s="63">
        <f t="shared" si="29"/>
        <v>0</v>
      </c>
      <c r="O52" s="63">
        <f t="shared" si="29"/>
        <v>0</v>
      </c>
      <c r="V52" s="30">
        <f t="shared" si="30"/>
        <v>0</v>
      </c>
    </row>
    <row r="53" spans="1:22" x14ac:dyDescent="0.25">
      <c r="A53" s="8">
        <f t="shared" si="31"/>
        <v>35</v>
      </c>
      <c r="B53" s="8">
        <v>565</v>
      </c>
      <c r="C53" s="23" t="s">
        <v>247</v>
      </c>
      <c r="D53" s="34" t="s">
        <v>89</v>
      </c>
      <c r="F53" s="63">
        <f>SUMIF('Trial Balance Summary'!$A$81:$A$167,'Class Expense - Elec'!B53,'Trial Balance Summary'!$E$81:$E$167)</f>
        <v>581439.11</v>
      </c>
      <c r="G53" s="63">
        <f t="shared" si="29"/>
        <v>0</v>
      </c>
      <c r="H53" s="63">
        <f t="shared" si="29"/>
        <v>581439.11</v>
      </c>
      <c r="I53" s="63">
        <f t="shared" si="29"/>
        <v>0</v>
      </c>
      <c r="J53" s="63">
        <f t="shared" si="29"/>
        <v>0</v>
      </c>
      <c r="K53" s="63">
        <f t="shared" si="29"/>
        <v>0</v>
      </c>
      <c r="L53" s="63">
        <f t="shared" si="29"/>
        <v>0</v>
      </c>
      <c r="M53" s="63">
        <f t="shared" si="29"/>
        <v>0</v>
      </c>
      <c r="N53" s="63">
        <f t="shared" si="29"/>
        <v>0</v>
      </c>
      <c r="O53" s="63">
        <f t="shared" si="29"/>
        <v>0</v>
      </c>
      <c r="V53" s="30">
        <f t="shared" si="30"/>
        <v>0</v>
      </c>
    </row>
    <row r="54" spans="1:22" x14ac:dyDescent="0.25">
      <c r="A54" s="8">
        <f t="shared" si="31"/>
        <v>36</v>
      </c>
      <c r="B54" s="8">
        <v>566</v>
      </c>
      <c r="C54" s="23" t="s">
        <v>246</v>
      </c>
      <c r="D54" s="34" t="s">
        <v>89</v>
      </c>
      <c r="F54" s="63">
        <f>SUMIF('Trial Balance Summary'!$A$81:$A$167,'Class Expense - Elec'!B54,'Trial Balance Summary'!$E$81:$E$167)</f>
        <v>170319.7503969956</v>
      </c>
      <c r="G54" s="63">
        <f t="shared" si="29"/>
        <v>0</v>
      </c>
      <c r="H54" s="63">
        <f t="shared" si="29"/>
        <v>170319.7503969956</v>
      </c>
      <c r="I54" s="63">
        <f t="shared" si="29"/>
        <v>0</v>
      </c>
      <c r="J54" s="63">
        <f t="shared" si="29"/>
        <v>0</v>
      </c>
      <c r="K54" s="63">
        <f t="shared" si="29"/>
        <v>0</v>
      </c>
      <c r="L54" s="63">
        <f t="shared" si="29"/>
        <v>0</v>
      </c>
      <c r="M54" s="63">
        <f t="shared" si="29"/>
        <v>0</v>
      </c>
      <c r="N54" s="63">
        <f t="shared" si="29"/>
        <v>0</v>
      </c>
      <c r="O54" s="63">
        <f t="shared" si="29"/>
        <v>0</v>
      </c>
      <c r="V54" s="30">
        <f t="shared" si="30"/>
        <v>0</v>
      </c>
    </row>
    <row r="55" spans="1:22" x14ac:dyDescent="0.25">
      <c r="A55" s="8">
        <f t="shared" si="31"/>
        <v>37</v>
      </c>
      <c r="B55" s="8">
        <v>567</v>
      </c>
      <c r="C55" s="3" t="s">
        <v>218</v>
      </c>
      <c r="D55" s="34" t="s">
        <v>89</v>
      </c>
      <c r="F55" s="63">
        <f>SUMIF('Trial Balance Summary'!$A$81:$A$167,'Class Expense - Elec'!B55,'Trial Balance Summary'!$E$81:$E$167)</f>
        <v>0</v>
      </c>
      <c r="G55" s="63">
        <f t="shared" si="29"/>
        <v>0</v>
      </c>
      <c r="H55" s="63">
        <f t="shared" si="29"/>
        <v>0</v>
      </c>
      <c r="I55" s="63">
        <f t="shared" si="29"/>
        <v>0</v>
      </c>
      <c r="J55" s="63">
        <f t="shared" si="29"/>
        <v>0</v>
      </c>
      <c r="K55" s="63">
        <f t="shared" si="29"/>
        <v>0</v>
      </c>
      <c r="L55" s="63">
        <f t="shared" si="29"/>
        <v>0</v>
      </c>
      <c r="M55" s="63">
        <f t="shared" si="29"/>
        <v>0</v>
      </c>
      <c r="N55" s="63">
        <f t="shared" si="29"/>
        <v>0</v>
      </c>
      <c r="O55" s="63">
        <f t="shared" si="29"/>
        <v>0</v>
      </c>
      <c r="V55" s="30">
        <f t="shared" si="30"/>
        <v>0</v>
      </c>
    </row>
    <row r="56" spans="1:22" x14ac:dyDescent="0.25">
      <c r="A56" s="8">
        <f t="shared" si="31"/>
        <v>38</v>
      </c>
      <c r="C56" s="14" t="s">
        <v>252</v>
      </c>
      <c r="F56" s="64">
        <f>SUM(F48:F55)</f>
        <v>2186584.3038175399</v>
      </c>
      <c r="G56" s="64">
        <f t="shared" ref="G56:O56" si="32">SUM(G48:G55)</f>
        <v>0</v>
      </c>
      <c r="H56" s="64">
        <f t="shared" si="32"/>
        <v>2186584.3038175399</v>
      </c>
      <c r="I56" s="64">
        <f t="shared" si="32"/>
        <v>0</v>
      </c>
      <c r="J56" s="64">
        <f t="shared" si="32"/>
        <v>0</v>
      </c>
      <c r="K56" s="64">
        <f t="shared" si="32"/>
        <v>0</v>
      </c>
      <c r="L56" s="64">
        <f t="shared" si="32"/>
        <v>0</v>
      </c>
      <c r="M56" s="64">
        <f t="shared" si="32"/>
        <v>0</v>
      </c>
      <c r="N56" s="64">
        <f t="shared" si="32"/>
        <v>0</v>
      </c>
      <c r="O56" s="64">
        <f t="shared" si="32"/>
        <v>0</v>
      </c>
      <c r="V56" s="30">
        <f t="shared" si="30"/>
        <v>0</v>
      </c>
    </row>
    <row r="57" spans="1:22" x14ac:dyDescent="0.25">
      <c r="A57" s="8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22" x14ac:dyDescent="0.25">
      <c r="A58" s="8"/>
      <c r="C58" s="6" t="s">
        <v>253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22" x14ac:dyDescent="0.25">
      <c r="A59" s="8">
        <f>A56+1</f>
        <v>39</v>
      </c>
      <c r="B59" s="8">
        <v>568</v>
      </c>
      <c r="C59" s="23" t="s">
        <v>221</v>
      </c>
      <c r="D59" s="34" t="s">
        <v>89</v>
      </c>
      <c r="F59" s="63">
        <f>SUMIF('Trial Balance Summary'!$A$81:$A$167,'Class Expense - Elec'!B59,'Trial Balance Summary'!$E$81:$E$167)</f>
        <v>27197.829461802001</v>
      </c>
      <c r="G59" s="63">
        <f t="shared" ref="G59:O65" si="33">IFERROR($F59*VLOOKUP($D59,CLASSIFIERS,G$178,FALSE),0)</f>
        <v>0</v>
      </c>
      <c r="H59" s="63">
        <f t="shared" si="33"/>
        <v>27197.829461802001</v>
      </c>
      <c r="I59" s="63">
        <f t="shared" si="33"/>
        <v>0</v>
      </c>
      <c r="J59" s="63">
        <f t="shared" si="33"/>
        <v>0</v>
      </c>
      <c r="K59" s="63">
        <f t="shared" si="33"/>
        <v>0</v>
      </c>
      <c r="L59" s="63">
        <f t="shared" si="33"/>
        <v>0</v>
      </c>
      <c r="M59" s="63">
        <f t="shared" si="33"/>
        <v>0</v>
      </c>
      <c r="N59" s="63">
        <f t="shared" si="33"/>
        <v>0</v>
      </c>
      <c r="O59" s="63">
        <f t="shared" si="33"/>
        <v>0</v>
      </c>
      <c r="Q59" s="61"/>
      <c r="V59" s="30">
        <f t="shared" ref="V59:V66" si="34">IF(ROUND(SUM(G59:O59)-F59,1)=0,0,1)</f>
        <v>0</v>
      </c>
    </row>
    <row r="60" spans="1:22" x14ac:dyDescent="0.25">
      <c r="A60" s="8">
        <f>A59+1</f>
        <v>40</v>
      </c>
      <c r="B60" s="8">
        <v>569</v>
      </c>
      <c r="C60" s="23" t="s">
        <v>222</v>
      </c>
      <c r="D60" s="34" t="s">
        <v>89</v>
      </c>
      <c r="F60" s="63">
        <f>SUMIF('Trial Balance Summary'!$A$81:$A$167,'Class Expense - Elec'!B60,'Trial Balance Summary'!$E$81:$E$167)</f>
        <v>0</v>
      </c>
      <c r="G60" s="63">
        <f t="shared" si="33"/>
        <v>0</v>
      </c>
      <c r="H60" s="63">
        <f t="shared" si="33"/>
        <v>0</v>
      </c>
      <c r="I60" s="63">
        <f t="shared" si="33"/>
        <v>0</v>
      </c>
      <c r="J60" s="63">
        <f t="shared" si="33"/>
        <v>0</v>
      </c>
      <c r="K60" s="63">
        <f t="shared" si="33"/>
        <v>0</v>
      </c>
      <c r="L60" s="63">
        <f t="shared" si="33"/>
        <v>0</v>
      </c>
      <c r="M60" s="63">
        <f t="shared" si="33"/>
        <v>0</v>
      </c>
      <c r="N60" s="63">
        <f t="shared" si="33"/>
        <v>0</v>
      </c>
      <c r="O60" s="63">
        <f t="shared" si="33"/>
        <v>0</v>
      </c>
      <c r="Q60" s="61"/>
      <c r="V60" s="30">
        <f t="shared" si="34"/>
        <v>0</v>
      </c>
    </row>
    <row r="61" spans="1:22" x14ac:dyDescent="0.25">
      <c r="A61" s="8">
        <f t="shared" ref="A61:A66" si="35">A60+1</f>
        <v>41</v>
      </c>
      <c r="B61" s="8">
        <v>570</v>
      </c>
      <c r="C61" s="23" t="s">
        <v>254</v>
      </c>
      <c r="D61" s="34" t="s">
        <v>89</v>
      </c>
      <c r="F61" s="63">
        <f>SUMIF('Trial Balance Summary'!$A$81:$A$167,'Class Expense - Elec'!B61,'Trial Balance Summary'!$E$81:$E$167)</f>
        <v>318087.01689291716</v>
      </c>
      <c r="G61" s="63">
        <f t="shared" si="33"/>
        <v>0</v>
      </c>
      <c r="H61" s="63">
        <f t="shared" si="33"/>
        <v>318087.01689291716</v>
      </c>
      <c r="I61" s="63">
        <f t="shared" si="33"/>
        <v>0</v>
      </c>
      <c r="J61" s="63">
        <f t="shared" si="33"/>
        <v>0</v>
      </c>
      <c r="K61" s="63">
        <f t="shared" si="33"/>
        <v>0</v>
      </c>
      <c r="L61" s="63">
        <f t="shared" si="33"/>
        <v>0</v>
      </c>
      <c r="M61" s="63">
        <f t="shared" si="33"/>
        <v>0</v>
      </c>
      <c r="N61" s="63">
        <f t="shared" si="33"/>
        <v>0</v>
      </c>
      <c r="O61" s="63">
        <f t="shared" si="33"/>
        <v>0</v>
      </c>
      <c r="Q61" s="61"/>
      <c r="V61" s="30">
        <f t="shared" si="34"/>
        <v>0</v>
      </c>
    </row>
    <row r="62" spans="1:22" x14ac:dyDescent="0.25">
      <c r="A62" s="8">
        <f t="shared" si="35"/>
        <v>42</v>
      </c>
      <c r="B62" s="8">
        <v>571</v>
      </c>
      <c r="C62" s="23" t="s">
        <v>255</v>
      </c>
      <c r="D62" s="34" t="s">
        <v>89</v>
      </c>
      <c r="F62" s="63">
        <f>SUMIF('Trial Balance Summary'!$A$81:$A$167,'Class Expense - Elec'!B62,'Trial Balance Summary'!$E$81:$E$167)</f>
        <v>174807.87067418481</v>
      </c>
      <c r="G62" s="63">
        <f t="shared" si="33"/>
        <v>0</v>
      </c>
      <c r="H62" s="63">
        <f t="shared" si="33"/>
        <v>174807.87067418481</v>
      </c>
      <c r="I62" s="63">
        <f t="shared" si="33"/>
        <v>0</v>
      </c>
      <c r="J62" s="63">
        <f t="shared" si="33"/>
        <v>0</v>
      </c>
      <c r="K62" s="63">
        <f t="shared" si="33"/>
        <v>0</v>
      </c>
      <c r="L62" s="63">
        <f t="shared" si="33"/>
        <v>0</v>
      </c>
      <c r="M62" s="63">
        <f t="shared" si="33"/>
        <v>0</v>
      </c>
      <c r="N62" s="63">
        <f t="shared" si="33"/>
        <v>0</v>
      </c>
      <c r="O62" s="63">
        <f t="shared" si="33"/>
        <v>0</v>
      </c>
      <c r="Q62" s="61"/>
      <c r="V62" s="30">
        <f t="shared" si="34"/>
        <v>0</v>
      </c>
    </row>
    <row r="63" spans="1:22" x14ac:dyDescent="0.25">
      <c r="A63" s="8">
        <f t="shared" si="35"/>
        <v>43</v>
      </c>
      <c r="B63" s="8">
        <v>572</v>
      </c>
      <c r="C63" s="23" t="s">
        <v>256</v>
      </c>
      <c r="D63" s="34" t="s">
        <v>89</v>
      </c>
      <c r="F63" s="63">
        <f>SUMIF('Trial Balance Summary'!$A$81:$A$167,'Class Expense - Elec'!B63,'Trial Balance Summary'!$E$81:$E$167)</f>
        <v>0</v>
      </c>
      <c r="G63" s="63">
        <f t="shared" si="33"/>
        <v>0</v>
      </c>
      <c r="H63" s="63">
        <f t="shared" si="33"/>
        <v>0</v>
      </c>
      <c r="I63" s="63">
        <f t="shared" si="33"/>
        <v>0</v>
      </c>
      <c r="J63" s="63">
        <f t="shared" si="33"/>
        <v>0</v>
      </c>
      <c r="K63" s="63">
        <f t="shared" si="33"/>
        <v>0</v>
      </c>
      <c r="L63" s="63">
        <f t="shared" si="33"/>
        <v>0</v>
      </c>
      <c r="M63" s="63">
        <f t="shared" si="33"/>
        <v>0</v>
      </c>
      <c r="N63" s="63">
        <f t="shared" si="33"/>
        <v>0</v>
      </c>
      <c r="O63" s="63">
        <f t="shared" si="33"/>
        <v>0</v>
      </c>
      <c r="Q63" s="61"/>
      <c r="V63" s="30">
        <f t="shared" si="34"/>
        <v>0</v>
      </c>
    </row>
    <row r="64" spans="1:22" x14ac:dyDescent="0.25">
      <c r="A64" s="8">
        <f t="shared" si="35"/>
        <v>44</v>
      </c>
      <c r="B64" s="8">
        <v>573</v>
      </c>
      <c r="C64" s="23" t="s">
        <v>257</v>
      </c>
      <c r="D64" s="34" t="s">
        <v>89</v>
      </c>
      <c r="F64" s="63">
        <f>SUMIF('Trial Balance Summary'!$A$81:$A$167,'Class Expense - Elec'!B64,'Trial Balance Summary'!$E$81:$E$167)</f>
        <v>0</v>
      </c>
      <c r="G64" s="63">
        <f t="shared" si="33"/>
        <v>0</v>
      </c>
      <c r="H64" s="63">
        <f t="shared" si="33"/>
        <v>0</v>
      </c>
      <c r="I64" s="63">
        <f t="shared" si="33"/>
        <v>0</v>
      </c>
      <c r="J64" s="63">
        <f t="shared" si="33"/>
        <v>0</v>
      </c>
      <c r="K64" s="63">
        <f t="shared" si="33"/>
        <v>0</v>
      </c>
      <c r="L64" s="63">
        <f t="shared" si="33"/>
        <v>0</v>
      </c>
      <c r="M64" s="63">
        <f t="shared" si="33"/>
        <v>0</v>
      </c>
      <c r="N64" s="63">
        <f t="shared" si="33"/>
        <v>0</v>
      </c>
      <c r="O64" s="63">
        <f t="shared" si="33"/>
        <v>0</v>
      </c>
      <c r="Q64" s="61"/>
      <c r="V64" s="30">
        <f t="shared" si="34"/>
        <v>0</v>
      </c>
    </row>
    <row r="65" spans="1:22" x14ac:dyDescent="0.25">
      <c r="A65" s="8">
        <f t="shared" si="35"/>
        <v>45</v>
      </c>
      <c r="B65" s="8">
        <v>574</v>
      </c>
      <c r="C65" s="23" t="s">
        <v>258</v>
      </c>
      <c r="D65" s="34" t="s">
        <v>89</v>
      </c>
      <c r="F65" s="63">
        <f>SUMIF('Trial Balance Summary'!$A$81:$A$167,'Class Expense - Elec'!B65,'Trial Balance Summary'!$E$81:$E$167)</f>
        <v>0</v>
      </c>
      <c r="G65" s="63">
        <f t="shared" si="33"/>
        <v>0</v>
      </c>
      <c r="H65" s="63">
        <f t="shared" si="33"/>
        <v>0</v>
      </c>
      <c r="I65" s="63">
        <f t="shared" si="33"/>
        <v>0</v>
      </c>
      <c r="J65" s="63">
        <f t="shared" si="33"/>
        <v>0</v>
      </c>
      <c r="K65" s="63">
        <f t="shared" si="33"/>
        <v>0</v>
      </c>
      <c r="L65" s="63">
        <f t="shared" si="33"/>
        <v>0</v>
      </c>
      <c r="M65" s="63">
        <f t="shared" si="33"/>
        <v>0</v>
      </c>
      <c r="N65" s="63">
        <f t="shared" si="33"/>
        <v>0</v>
      </c>
      <c r="O65" s="63">
        <f t="shared" si="33"/>
        <v>0</v>
      </c>
      <c r="Q65" s="61"/>
      <c r="V65" s="30">
        <f t="shared" si="34"/>
        <v>0</v>
      </c>
    </row>
    <row r="66" spans="1:22" x14ac:dyDescent="0.25">
      <c r="A66" s="8">
        <f t="shared" si="35"/>
        <v>46</v>
      </c>
      <c r="C66" s="14" t="s">
        <v>259</v>
      </c>
      <c r="F66" s="64">
        <f>SUM(F59:F65)</f>
        <v>520092.71702890395</v>
      </c>
      <c r="G66" s="64">
        <f t="shared" ref="G66:O66" si="36">SUM(G59:G65)</f>
        <v>0</v>
      </c>
      <c r="H66" s="64">
        <f t="shared" si="36"/>
        <v>520092.71702890395</v>
      </c>
      <c r="I66" s="64">
        <f t="shared" si="36"/>
        <v>0</v>
      </c>
      <c r="J66" s="64">
        <f t="shared" si="36"/>
        <v>0</v>
      </c>
      <c r="K66" s="64">
        <f t="shared" si="36"/>
        <v>0</v>
      </c>
      <c r="L66" s="64">
        <f t="shared" si="36"/>
        <v>0</v>
      </c>
      <c r="M66" s="64">
        <f t="shared" si="36"/>
        <v>0</v>
      </c>
      <c r="N66" s="64">
        <f t="shared" si="36"/>
        <v>0</v>
      </c>
      <c r="O66" s="64">
        <f t="shared" si="36"/>
        <v>0</v>
      </c>
      <c r="V66" s="30">
        <f t="shared" si="34"/>
        <v>0</v>
      </c>
    </row>
    <row r="67" spans="1:22" x14ac:dyDescent="0.25">
      <c r="A67" s="8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1:22" x14ac:dyDescent="0.25">
      <c r="A68" s="8">
        <f>A66+1</f>
        <v>47</v>
      </c>
      <c r="C68" s="6" t="s">
        <v>260</v>
      </c>
      <c r="F68" s="65">
        <f>F56+F66</f>
        <v>2706677.0208464437</v>
      </c>
      <c r="G68" s="65">
        <f t="shared" ref="G68:O68" si="37">G56+G66</f>
        <v>0</v>
      </c>
      <c r="H68" s="65">
        <f t="shared" si="37"/>
        <v>2706677.0208464437</v>
      </c>
      <c r="I68" s="65">
        <f t="shared" si="37"/>
        <v>0</v>
      </c>
      <c r="J68" s="65">
        <f t="shared" si="37"/>
        <v>0</v>
      </c>
      <c r="K68" s="65">
        <f t="shared" si="37"/>
        <v>0</v>
      </c>
      <c r="L68" s="65">
        <f t="shared" si="37"/>
        <v>0</v>
      </c>
      <c r="M68" s="65">
        <f t="shared" si="37"/>
        <v>0</v>
      </c>
      <c r="N68" s="65">
        <f t="shared" si="37"/>
        <v>0</v>
      </c>
      <c r="O68" s="65">
        <f t="shared" si="37"/>
        <v>0</v>
      </c>
    </row>
    <row r="69" spans="1:22" x14ac:dyDescent="0.25">
      <c r="A69" s="8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22" x14ac:dyDescent="0.25">
      <c r="A70" s="8"/>
      <c r="C70" s="15" t="s">
        <v>261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22" x14ac:dyDescent="0.25">
      <c r="A71" s="8">
        <f>A68+1</f>
        <v>48</v>
      </c>
      <c r="B71" s="8">
        <v>580</v>
      </c>
      <c r="C71" s="3" t="s">
        <v>232</v>
      </c>
      <c r="D71" s="34" t="s">
        <v>192</v>
      </c>
      <c r="F71" s="63">
        <f>SUMIF('Trial Balance Summary'!$A$81:$A$167,'Class Expense - Elec'!B71,'Trial Balance Summary'!$E$81:$E$167)</f>
        <v>140617.35999999999</v>
      </c>
      <c r="G71" s="63">
        <f t="shared" ref="G71:O80" si="38">IFERROR($F71*VLOOKUP($D71,CLASSIFIERS,G$178,FALSE),0)</f>
        <v>30781.327730578476</v>
      </c>
      <c r="H71" s="63">
        <f t="shared" si="38"/>
        <v>108195.03962206052</v>
      </c>
      <c r="I71" s="63">
        <f t="shared" si="38"/>
        <v>0</v>
      </c>
      <c r="J71" s="63">
        <f t="shared" si="38"/>
        <v>0</v>
      </c>
      <c r="K71" s="63">
        <f t="shared" si="38"/>
        <v>1640.9926473609867</v>
      </c>
      <c r="L71" s="63">
        <f t="shared" si="38"/>
        <v>0</v>
      </c>
      <c r="M71" s="63">
        <f t="shared" si="38"/>
        <v>0</v>
      </c>
      <c r="N71" s="63">
        <f t="shared" si="38"/>
        <v>0</v>
      </c>
      <c r="O71" s="63">
        <f t="shared" si="38"/>
        <v>0</v>
      </c>
      <c r="Q71" s="61"/>
      <c r="V71" s="30">
        <f t="shared" ref="V71:V81" si="39">IF(ROUND(SUM(G71:O71)-F71,1)=0,0,1)</f>
        <v>0</v>
      </c>
    </row>
    <row r="72" spans="1:22" x14ac:dyDescent="0.25">
      <c r="A72" s="8">
        <f>A71+1</f>
        <v>49</v>
      </c>
      <c r="B72" s="8">
        <v>581</v>
      </c>
      <c r="C72" s="23" t="s">
        <v>266</v>
      </c>
      <c r="D72" s="34" t="s">
        <v>89</v>
      </c>
      <c r="F72" s="63">
        <f>SUMIF('Trial Balance Summary'!$A$81:$A$167,'Class Expense - Elec'!B72,'Trial Balance Summary'!$E$81:$E$167)</f>
        <v>1089.0899999999999</v>
      </c>
      <c r="G72" s="63">
        <f t="shared" si="38"/>
        <v>0</v>
      </c>
      <c r="H72" s="63">
        <f t="shared" si="38"/>
        <v>1089.0899999999999</v>
      </c>
      <c r="I72" s="63">
        <f t="shared" si="38"/>
        <v>0</v>
      </c>
      <c r="J72" s="63">
        <f t="shared" si="38"/>
        <v>0</v>
      </c>
      <c r="K72" s="63">
        <f t="shared" si="38"/>
        <v>0</v>
      </c>
      <c r="L72" s="63">
        <f t="shared" si="38"/>
        <v>0</v>
      </c>
      <c r="M72" s="63">
        <f t="shared" si="38"/>
        <v>0</v>
      </c>
      <c r="N72" s="63">
        <f t="shared" si="38"/>
        <v>0</v>
      </c>
      <c r="O72" s="63">
        <f t="shared" si="38"/>
        <v>0</v>
      </c>
      <c r="Q72" s="61"/>
      <c r="V72" s="30">
        <f t="shared" si="39"/>
        <v>0</v>
      </c>
    </row>
    <row r="73" spans="1:22" x14ac:dyDescent="0.25">
      <c r="A73" s="8">
        <f t="shared" ref="A73:A81" si="40">A72+1</f>
        <v>50</v>
      </c>
      <c r="B73" s="8">
        <v>582</v>
      </c>
      <c r="C73" s="23" t="s">
        <v>250</v>
      </c>
      <c r="D73" s="34" t="s">
        <v>112</v>
      </c>
      <c r="F73" s="63">
        <f>SUMIF('Trial Balance Summary'!$A$81:$A$167,'Class Expense - Elec'!B73,'Trial Balance Summary'!$E$81:$E$167)</f>
        <v>235741.51</v>
      </c>
      <c r="G73" s="63">
        <f t="shared" si="38"/>
        <v>0</v>
      </c>
      <c r="H73" s="63">
        <f t="shared" si="38"/>
        <v>235741.51</v>
      </c>
      <c r="I73" s="63">
        <f t="shared" si="38"/>
        <v>0</v>
      </c>
      <c r="J73" s="63">
        <f t="shared" si="38"/>
        <v>0</v>
      </c>
      <c r="K73" s="63">
        <f t="shared" si="38"/>
        <v>0</v>
      </c>
      <c r="L73" s="63">
        <f t="shared" si="38"/>
        <v>0</v>
      </c>
      <c r="M73" s="63">
        <f t="shared" si="38"/>
        <v>0</v>
      </c>
      <c r="N73" s="63">
        <f t="shared" si="38"/>
        <v>0</v>
      </c>
      <c r="O73" s="63">
        <f t="shared" si="38"/>
        <v>0</v>
      </c>
      <c r="Q73" s="61"/>
      <c r="V73" s="30">
        <f t="shared" si="39"/>
        <v>0</v>
      </c>
    </row>
    <row r="74" spans="1:22" x14ac:dyDescent="0.25">
      <c r="A74" s="8">
        <f t="shared" si="40"/>
        <v>51</v>
      </c>
      <c r="B74" s="8">
        <v>583</v>
      </c>
      <c r="C74" s="23" t="s">
        <v>267</v>
      </c>
      <c r="D74" s="34" t="s">
        <v>109</v>
      </c>
      <c r="F74" s="63">
        <f>SUMIF('Trial Balance Summary'!$A$81:$A$167,'Class Expense - Elec'!B74,'Trial Balance Summary'!$E$81:$E$167)</f>
        <v>13423.94</v>
      </c>
      <c r="G74" s="63">
        <f t="shared" si="38"/>
        <v>3433.1156652850709</v>
      </c>
      <c r="H74" s="63">
        <f t="shared" si="38"/>
        <v>9990.8243347149291</v>
      </c>
      <c r="I74" s="63">
        <f t="shared" si="38"/>
        <v>0</v>
      </c>
      <c r="J74" s="63">
        <f t="shared" si="38"/>
        <v>0</v>
      </c>
      <c r="K74" s="63">
        <f t="shared" si="38"/>
        <v>0</v>
      </c>
      <c r="L74" s="63">
        <f t="shared" si="38"/>
        <v>0</v>
      </c>
      <c r="M74" s="63">
        <f t="shared" si="38"/>
        <v>0</v>
      </c>
      <c r="N74" s="63">
        <f t="shared" si="38"/>
        <v>0</v>
      </c>
      <c r="O74" s="63">
        <f t="shared" si="38"/>
        <v>0</v>
      </c>
      <c r="Q74" s="61"/>
      <c r="V74" s="30">
        <f t="shared" si="39"/>
        <v>0</v>
      </c>
    </row>
    <row r="75" spans="1:22" x14ac:dyDescent="0.25">
      <c r="A75" s="8">
        <f t="shared" si="40"/>
        <v>52</v>
      </c>
      <c r="B75" s="8">
        <v>584</v>
      </c>
      <c r="C75" s="23" t="s">
        <v>248</v>
      </c>
      <c r="D75" s="34" t="s">
        <v>116</v>
      </c>
      <c r="F75" s="63">
        <f>SUMIF('Trial Balance Summary'!$A$81:$A$167,'Class Expense - Elec'!B75,'Trial Balance Summary'!$E$81:$E$167)</f>
        <v>12094.97</v>
      </c>
      <c r="G75" s="63">
        <f t="shared" si="38"/>
        <v>5805.5855999999994</v>
      </c>
      <c r="H75" s="63">
        <f t="shared" si="38"/>
        <v>6289.3843999999999</v>
      </c>
      <c r="I75" s="63">
        <f t="shared" si="38"/>
        <v>0</v>
      </c>
      <c r="J75" s="63">
        <f t="shared" si="38"/>
        <v>0</v>
      </c>
      <c r="K75" s="63">
        <f t="shared" si="38"/>
        <v>0</v>
      </c>
      <c r="L75" s="63">
        <f t="shared" si="38"/>
        <v>0</v>
      </c>
      <c r="M75" s="63">
        <f t="shared" si="38"/>
        <v>0</v>
      </c>
      <c r="N75" s="63">
        <f t="shared" si="38"/>
        <v>0</v>
      </c>
      <c r="O75" s="63">
        <f t="shared" si="38"/>
        <v>0</v>
      </c>
      <c r="Q75" s="61"/>
      <c r="V75" s="30">
        <f t="shared" si="39"/>
        <v>0</v>
      </c>
    </row>
    <row r="76" spans="1:22" x14ac:dyDescent="0.25">
      <c r="A76" s="8">
        <f t="shared" si="40"/>
        <v>53</v>
      </c>
      <c r="B76" s="8">
        <v>585</v>
      </c>
      <c r="C76" s="3" t="s">
        <v>262</v>
      </c>
      <c r="D76" s="34" t="s">
        <v>120</v>
      </c>
      <c r="F76" s="63">
        <f>SUMIF('Trial Balance Summary'!$A$81:$A$167,'Class Expense - Elec'!B76,'Trial Balance Summary'!$E$81:$E$167)</f>
        <v>0</v>
      </c>
      <c r="G76" s="63">
        <f t="shared" si="38"/>
        <v>0</v>
      </c>
      <c r="H76" s="63">
        <f t="shared" si="38"/>
        <v>0</v>
      </c>
      <c r="I76" s="63">
        <f t="shared" si="38"/>
        <v>0</v>
      </c>
      <c r="J76" s="63">
        <f t="shared" si="38"/>
        <v>0</v>
      </c>
      <c r="K76" s="63">
        <f t="shared" si="38"/>
        <v>0</v>
      </c>
      <c r="L76" s="63">
        <f t="shared" si="38"/>
        <v>0</v>
      </c>
      <c r="M76" s="63">
        <f t="shared" si="38"/>
        <v>0</v>
      </c>
      <c r="N76" s="63">
        <f t="shared" si="38"/>
        <v>0</v>
      </c>
      <c r="O76" s="63">
        <f t="shared" si="38"/>
        <v>0</v>
      </c>
      <c r="Q76" s="61"/>
      <c r="V76" s="30">
        <f t="shared" si="39"/>
        <v>0</v>
      </c>
    </row>
    <row r="77" spans="1:22" x14ac:dyDescent="0.25">
      <c r="A77" s="8">
        <f t="shared" si="40"/>
        <v>54</v>
      </c>
      <c r="B77" s="8">
        <v>586</v>
      </c>
      <c r="C77" s="3" t="s">
        <v>263</v>
      </c>
      <c r="D77" s="34" t="s">
        <v>119</v>
      </c>
      <c r="F77" s="63">
        <f>SUMIF('Trial Balance Summary'!$A$81:$A$167,'Class Expense - Elec'!B77,'Trial Balance Summary'!$E$81:$E$167)</f>
        <v>0</v>
      </c>
      <c r="G77" s="63">
        <f t="shared" si="38"/>
        <v>0</v>
      </c>
      <c r="H77" s="63">
        <f t="shared" si="38"/>
        <v>0</v>
      </c>
      <c r="I77" s="63">
        <f t="shared" si="38"/>
        <v>0</v>
      </c>
      <c r="J77" s="63">
        <f t="shared" si="38"/>
        <v>0</v>
      </c>
      <c r="K77" s="63">
        <f t="shared" si="38"/>
        <v>0</v>
      </c>
      <c r="L77" s="63">
        <f t="shared" si="38"/>
        <v>0</v>
      </c>
      <c r="M77" s="63">
        <f t="shared" si="38"/>
        <v>0</v>
      </c>
      <c r="N77" s="63">
        <f t="shared" si="38"/>
        <v>0</v>
      </c>
      <c r="O77" s="63">
        <f t="shared" si="38"/>
        <v>0</v>
      </c>
      <c r="Q77" s="61"/>
      <c r="V77" s="30">
        <f t="shared" si="39"/>
        <v>0</v>
      </c>
    </row>
    <row r="78" spans="1:22" x14ac:dyDescent="0.25">
      <c r="A78" s="8">
        <f t="shared" si="40"/>
        <v>55</v>
      </c>
      <c r="B78" s="8">
        <v>587</v>
      </c>
      <c r="C78" s="3" t="s">
        <v>264</v>
      </c>
      <c r="D78" s="34" t="s">
        <v>120</v>
      </c>
      <c r="F78" s="63">
        <f>SUMIF('Trial Balance Summary'!$A$81:$A$167,'Class Expense - Elec'!B78,'Trial Balance Summary'!$E$81:$E$167)</f>
        <v>485547.4</v>
      </c>
      <c r="G78" s="63">
        <f t="shared" si="38"/>
        <v>485547.4</v>
      </c>
      <c r="H78" s="63">
        <f t="shared" si="38"/>
        <v>0</v>
      </c>
      <c r="I78" s="63">
        <f t="shared" si="38"/>
        <v>0</v>
      </c>
      <c r="J78" s="63">
        <f t="shared" si="38"/>
        <v>0</v>
      </c>
      <c r="K78" s="63">
        <f t="shared" si="38"/>
        <v>0</v>
      </c>
      <c r="L78" s="63">
        <f t="shared" si="38"/>
        <v>0</v>
      </c>
      <c r="M78" s="63">
        <f t="shared" si="38"/>
        <v>0</v>
      </c>
      <c r="N78" s="63">
        <f t="shared" si="38"/>
        <v>0</v>
      </c>
      <c r="O78" s="63">
        <f t="shared" si="38"/>
        <v>0</v>
      </c>
      <c r="Q78" s="61"/>
      <c r="V78" s="30">
        <f t="shared" si="39"/>
        <v>0</v>
      </c>
    </row>
    <row r="79" spans="1:22" x14ac:dyDescent="0.25">
      <c r="A79" s="8">
        <f t="shared" si="40"/>
        <v>56</v>
      </c>
      <c r="B79" s="8">
        <v>588</v>
      </c>
      <c r="C79" s="3" t="s">
        <v>265</v>
      </c>
      <c r="D79" s="34" t="s">
        <v>192</v>
      </c>
      <c r="F79" s="63">
        <f>SUMIF('Trial Balance Summary'!$A$81:$A$167,'Class Expense - Elec'!B79,'Trial Balance Summary'!$E$81:$E$167)</f>
        <v>5275842.2299999995</v>
      </c>
      <c r="G79" s="63">
        <f t="shared" si="38"/>
        <v>1154888.9037346172</v>
      </c>
      <c r="H79" s="63">
        <f t="shared" si="38"/>
        <v>4059384.6955638346</v>
      </c>
      <c r="I79" s="63">
        <f t="shared" si="38"/>
        <v>0</v>
      </c>
      <c r="J79" s="63">
        <f t="shared" si="38"/>
        <v>0</v>
      </c>
      <c r="K79" s="63">
        <f t="shared" si="38"/>
        <v>61568.630701547743</v>
      </c>
      <c r="L79" s="63">
        <f t="shared" si="38"/>
        <v>0</v>
      </c>
      <c r="M79" s="63">
        <f t="shared" si="38"/>
        <v>0</v>
      </c>
      <c r="N79" s="63">
        <f t="shared" si="38"/>
        <v>0</v>
      </c>
      <c r="O79" s="63">
        <f t="shared" si="38"/>
        <v>0</v>
      </c>
      <c r="Q79" s="61"/>
      <c r="V79" s="30">
        <f t="shared" si="39"/>
        <v>0</v>
      </c>
    </row>
    <row r="80" spans="1:22" x14ac:dyDescent="0.25">
      <c r="A80" s="8">
        <f t="shared" si="40"/>
        <v>57</v>
      </c>
      <c r="B80" s="8">
        <v>589</v>
      </c>
      <c r="C80" s="3" t="s">
        <v>218</v>
      </c>
      <c r="D80" s="34" t="s">
        <v>192</v>
      </c>
      <c r="F80" s="63">
        <f>SUMIF('Trial Balance Summary'!$A$81:$A$167,'Class Expense - Elec'!B80,'Trial Balance Summary'!$E$81:$E$167)</f>
        <v>0</v>
      </c>
      <c r="G80" s="63">
        <f t="shared" si="38"/>
        <v>0</v>
      </c>
      <c r="H80" s="63">
        <f t="shared" si="38"/>
        <v>0</v>
      </c>
      <c r="I80" s="63">
        <f t="shared" si="38"/>
        <v>0</v>
      </c>
      <c r="J80" s="63">
        <f t="shared" si="38"/>
        <v>0</v>
      </c>
      <c r="K80" s="63">
        <f t="shared" si="38"/>
        <v>0</v>
      </c>
      <c r="L80" s="63">
        <f t="shared" si="38"/>
        <v>0</v>
      </c>
      <c r="M80" s="63">
        <f t="shared" si="38"/>
        <v>0</v>
      </c>
      <c r="N80" s="63">
        <f t="shared" si="38"/>
        <v>0</v>
      </c>
      <c r="O80" s="63">
        <f t="shared" si="38"/>
        <v>0</v>
      </c>
      <c r="Q80" s="61"/>
      <c r="V80" s="30">
        <f t="shared" si="39"/>
        <v>0</v>
      </c>
    </row>
    <row r="81" spans="1:22" x14ac:dyDescent="0.25">
      <c r="A81" s="8">
        <f t="shared" si="40"/>
        <v>58</v>
      </c>
      <c r="C81" s="14" t="s">
        <v>268</v>
      </c>
      <c r="F81" s="64">
        <f>SUM(F71:F80)</f>
        <v>6164356.5</v>
      </c>
      <c r="G81" s="64">
        <f t="shared" ref="G81:O81" si="41">SUM(G71:G80)</f>
        <v>1680456.3327304807</v>
      </c>
      <c r="H81" s="64">
        <f t="shared" si="41"/>
        <v>4420690.5439206101</v>
      </c>
      <c r="I81" s="64">
        <f t="shared" si="41"/>
        <v>0</v>
      </c>
      <c r="J81" s="64">
        <f t="shared" si="41"/>
        <v>0</v>
      </c>
      <c r="K81" s="64">
        <f t="shared" si="41"/>
        <v>63209.623348908732</v>
      </c>
      <c r="L81" s="64">
        <f t="shared" si="41"/>
        <v>0</v>
      </c>
      <c r="M81" s="64">
        <f t="shared" si="41"/>
        <v>0</v>
      </c>
      <c r="N81" s="64">
        <f t="shared" si="41"/>
        <v>0</v>
      </c>
      <c r="O81" s="64">
        <f t="shared" si="41"/>
        <v>0</v>
      </c>
      <c r="V81" s="30">
        <f t="shared" si="39"/>
        <v>0</v>
      </c>
    </row>
    <row r="82" spans="1:22" x14ac:dyDescent="0.25">
      <c r="A82" s="8"/>
      <c r="F82" s="63"/>
      <c r="G82" s="63"/>
      <c r="H82" s="63"/>
      <c r="I82" s="63"/>
      <c r="J82" s="63"/>
      <c r="K82" s="63"/>
      <c r="L82" s="63"/>
      <c r="M82" s="63"/>
      <c r="N82" s="63"/>
      <c r="O82" s="63"/>
    </row>
    <row r="83" spans="1:22" x14ac:dyDescent="0.25">
      <c r="A83" s="8"/>
      <c r="C83" s="6" t="s">
        <v>269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</row>
    <row r="84" spans="1:22" x14ac:dyDescent="0.25">
      <c r="A84" s="8">
        <f>A81+1</f>
        <v>59</v>
      </c>
      <c r="B84" s="8">
        <v>590</v>
      </c>
      <c r="C84" s="23" t="s">
        <v>221</v>
      </c>
      <c r="D84" s="34" t="s">
        <v>192</v>
      </c>
      <c r="F84" s="63">
        <f>SUMIF('Trial Balance Summary'!$A$81:$A$167,'Class Expense - Elec'!B84,'Trial Balance Summary'!$E$81:$E$167)</f>
        <v>397709.2</v>
      </c>
      <c r="G84" s="63">
        <f t="shared" ref="G84:O92" si="42">IFERROR($F84*VLOOKUP($D84,CLASSIFIERS,G$178,FALSE),0)</f>
        <v>87059.074545747295</v>
      </c>
      <c r="H84" s="63">
        <f t="shared" si="42"/>
        <v>306008.89287110779</v>
      </c>
      <c r="I84" s="63">
        <f t="shared" si="42"/>
        <v>0</v>
      </c>
      <c r="J84" s="63">
        <f t="shared" si="42"/>
        <v>0</v>
      </c>
      <c r="K84" s="63">
        <f t="shared" si="42"/>
        <v>4641.232583144928</v>
      </c>
      <c r="L84" s="63">
        <f t="shared" si="42"/>
        <v>0</v>
      </c>
      <c r="M84" s="63">
        <f t="shared" si="42"/>
        <v>0</v>
      </c>
      <c r="N84" s="63">
        <f t="shared" si="42"/>
        <v>0</v>
      </c>
      <c r="O84" s="63">
        <f t="shared" si="42"/>
        <v>0</v>
      </c>
      <c r="Q84" s="61"/>
      <c r="V84" s="30">
        <f t="shared" ref="V84:V93" si="43">IF(ROUND(SUM(G84:O84)-F84,1)=0,0,1)</f>
        <v>0</v>
      </c>
    </row>
    <row r="85" spans="1:22" x14ac:dyDescent="0.25">
      <c r="A85" s="8">
        <f>A84+1</f>
        <v>60</v>
      </c>
      <c r="B85" s="8">
        <v>591</v>
      </c>
      <c r="C85" s="23" t="s">
        <v>222</v>
      </c>
      <c r="D85" s="34" t="s">
        <v>111</v>
      </c>
      <c r="F85" s="63">
        <f>SUMIF('Trial Balance Summary'!$A$81:$A$167,'Class Expense - Elec'!B85,'Trial Balance Summary'!$E$81:$E$167)</f>
        <v>0</v>
      </c>
      <c r="G85" s="63">
        <f t="shared" si="42"/>
        <v>0</v>
      </c>
      <c r="H85" s="63">
        <f t="shared" si="42"/>
        <v>0</v>
      </c>
      <c r="I85" s="63">
        <f t="shared" si="42"/>
        <v>0</v>
      </c>
      <c r="J85" s="63">
        <f t="shared" si="42"/>
        <v>0</v>
      </c>
      <c r="K85" s="63">
        <f t="shared" si="42"/>
        <v>0</v>
      </c>
      <c r="L85" s="63">
        <f t="shared" si="42"/>
        <v>0</v>
      </c>
      <c r="M85" s="63">
        <f t="shared" si="42"/>
        <v>0</v>
      </c>
      <c r="N85" s="63">
        <f t="shared" si="42"/>
        <v>0</v>
      </c>
      <c r="O85" s="63">
        <f t="shared" si="42"/>
        <v>0</v>
      </c>
      <c r="Q85" s="61"/>
      <c r="V85" s="30">
        <f t="shared" si="43"/>
        <v>0</v>
      </c>
    </row>
    <row r="86" spans="1:22" x14ac:dyDescent="0.25">
      <c r="A86" s="8">
        <f t="shared" ref="A86:A93" si="44">A85+1</f>
        <v>61</v>
      </c>
      <c r="B86" s="8">
        <v>592</v>
      </c>
      <c r="C86" s="23" t="s">
        <v>254</v>
      </c>
      <c r="D86" s="34" t="s">
        <v>112</v>
      </c>
      <c r="F86" s="63">
        <f>SUMIF('Trial Balance Summary'!$A$81:$A$167,'Class Expense - Elec'!B86,'Trial Balance Summary'!$E$81:$E$167)</f>
        <v>1526913.77</v>
      </c>
      <c r="G86" s="63">
        <f t="shared" si="42"/>
        <v>0</v>
      </c>
      <c r="H86" s="63">
        <f t="shared" si="42"/>
        <v>1526913.77</v>
      </c>
      <c r="I86" s="63">
        <f t="shared" si="42"/>
        <v>0</v>
      </c>
      <c r="J86" s="63">
        <f t="shared" si="42"/>
        <v>0</v>
      </c>
      <c r="K86" s="63">
        <f t="shared" si="42"/>
        <v>0</v>
      </c>
      <c r="L86" s="63">
        <f t="shared" si="42"/>
        <v>0</v>
      </c>
      <c r="M86" s="63">
        <f t="shared" si="42"/>
        <v>0</v>
      </c>
      <c r="N86" s="63">
        <f t="shared" si="42"/>
        <v>0</v>
      </c>
      <c r="O86" s="63">
        <f t="shared" si="42"/>
        <v>0</v>
      </c>
      <c r="Q86" s="61"/>
      <c r="V86" s="30">
        <f t="shared" si="43"/>
        <v>0</v>
      </c>
    </row>
    <row r="87" spans="1:22" x14ac:dyDescent="0.25">
      <c r="A87" s="8">
        <f t="shared" si="44"/>
        <v>62</v>
      </c>
      <c r="B87" s="8">
        <v>593</v>
      </c>
      <c r="C87" s="23" t="s">
        <v>255</v>
      </c>
      <c r="D87" s="34" t="s">
        <v>109</v>
      </c>
      <c r="F87" s="63">
        <f>SUMIF('Trial Balance Summary'!$A$81:$A$167,'Class Expense - Elec'!B87,'Trial Balance Summary'!$E$81:$E$167)</f>
        <v>3108276.64</v>
      </c>
      <c r="G87" s="63">
        <f t="shared" si="42"/>
        <v>794928.55486717355</v>
      </c>
      <c r="H87" s="63">
        <f t="shared" si="42"/>
        <v>2313348.0851328266</v>
      </c>
      <c r="I87" s="63">
        <f t="shared" si="42"/>
        <v>0</v>
      </c>
      <c r="J87" s="63">
        <f t="shared" si="42"/>
        <v>0</v>
      </c>
      <c r="K87" s="63">
        <f t="shared" si="42"/>
        <v>0</v>
      </c>
      <c r="L87" s="63">
        <f t="shared" si="42"/>
        <v>0</v>
      </c>
      <c r="M87" s="63">
        <f t="shared" si="42"/>
        <v>0</v>
      </c>
      <c r="N87" s="63">
        <f t="shared" si="42"/>
        <v>0</v>
      </c>
      <c r="O87" s="63">
        <f t="shared" si="42"/>
        <v>0</v>
      </c>
      <c r="Q87" s="61"/>
      <c r="V87" s="30">
        <f t="shared" si="43"/>
        <v>0</v>
      </c>
    </row>
    <row r="88" spans="1:22" x14ac:dyDescent="0.25">
      <c r="A88" s="8">
        <f t="shared" si="44"/>
        <v>63</v>
      </c>
      <c r="B88" s="8">
        <v>594</v>
      </c>
      <c r="C88" s="23" t="s">
        <v>256</v>
      </c>
      <c r="D88" s="34" t="s">
        <v>116</v>
      </c>
      <c r="F88" s="63">
        <f>SUMIF('Trial Balance Summary'!$A$81:$A$167,'Class Expense - Elec'!B88,'Trial Balance Summary'!$E$81:$E$167)</f>
        <v>2086933.06</v>
      </c>
      <c r="G88" s="63">
        <f t="shared" si="42"/>
        <v>1001727.8687999999</v>
      </c>
      <c r="H88" s="63">
        <f t="shared" si="42"/>
        <v>1085205.1912</v>
      </c>
      <c r="I88" s="63">
        <f t="shared" si="42"/>
        <v>0</v>
      </c>
      <c r="J88" s="63">
        <f t="shared" si="42"/>
        <v>0</v>
      </c>
      <c r="K88" s="63">
        <f t="shared" si="42"/>
        <v>0</v>
      </c>
      <c r="L88" s="63">
        <f t="shared" si="42"/>
        <v>0</v>
      </c>
      <c r="M88" s="63">
        <f t="shared" si="42"/>
        <v>0</v>
      </c>
      <c r="N88" s="63">
        <f t="shared" si="42"/>
        <v>0</v>
      </c>
      <c r="O88" s="63">
        <f t="shared" si="42"/>
        <v>0</v>
      </c>
      <c r="Q88" s="61"/>
      <c r="V88" s="30">
        <f t="shared" si="43"/>
        <v>0</v>
      </c>
    </row>
    <row r="89" spans="1:22" x14ac:dyDescent="0.25">
      <c r="A89" s="8">
        <f t="shared" si="44"/>
        <v>64</v>
      </c>
      <c r="B89" s="8">
        <v>595</v>
      </c>
      <c r="C89" s="3" t="s">
        <v>270</v>
      </c>
      <c r="D89" s="62" t="s">
        <v>117</v>
      </c>
      <c r="F89" s="63">
        <f>SUMIF('Trial Balance Summary'!$A$81:$A$167,'Class Expense - Elec'!B89,'Trial Balance Summary'!$E$81:$E$167)</f>
        <v>0</v>
      </c>
      <c r="G89" s="63">
        <f t="shared" si="42"/>
        <v>0</v>
      </c>
      <c r="H89" s="63">
        <f t="shared" si="42"/>
        <v>0</v>
      </c>
      <c r="I89" s="63">
        <f t="shared" si="42"/>
        <v>0</v>
      </c>
      <c r="J89" s="63">
        <f t="shared" si="42"/>
        <v>0</v>
      </c>
      <c r="K89" s="63">
        <f t="shared" si="42"/>
        <v>0</v>
      </c>
      <c r="L89" s="63">
        <f t="shared" si="42"/>
        <v>0</v>
      </c>
      <c r="M89" s="63">
        <f t="shared" si="42"/>
        <v>0</v>
      </c>
      <c r="N89" s="63">
        <f t="shared" si="42"/>
        <v>0</v>
      </c>
      <c r="O89" s="63">
        <f t="shared" si="42"/>
        <v>0</v>
      </c>
      <c r="Q89" s="61"/>
      <c r="V89" s="30">
        <f t="shared" si="43"/>
        <v>0</v>
      </c>
    </row>
    <row r="90" spans="1:22" x14ac:dyDescent="0.25">
      <c r="A90" s="8">
        <f t="shared" si="44"/>
        <v>65</v>
      </c>
      <c r="B90" s="8">
        <v>596</v>
      </c>
      <c r="C90" s="3" t="s">
        <v>271</v>
      </c>
      <c r="D90" s="34" t="s">
        <v>120</v>
      </c>
      <c r="F90" s="63">
        <f>SUMIF('Trial Balance Summary'!$A$81:$A$167,'Class Expense - Elec'!B90,'Trial Balance Summary'!$E$81:$E$167)</f>
        <v>146247.14000000001</v>
      </c>
      <c r="G90" s="63">
        <f t="shared" si="42"/>
        <v>146247.14000000001</v>
      </c>
      <c r="H90" s="63">
        <f t="shared" si="42"/>
        <v>0</v>
      </c>
      <c r="I90" s="63">
        <f t="shared" si="42"/>
        <v>0</v>
      </c>
      <c r="J90" s="63">
        <f t="shared" si="42"/>
        <v>0</v>
      </c>
      <c r="K90" s="63">
        <f t="shared" si="42"/>
        <v>0</v>
      </c>
      <c r="L90" s="63">
        <f t="shared" si="42"/>
        <v>0</v>
      </c>
      <c r="M90" s="63">
        <f t="shared" si="42"/>
        <v>0</v>
      </c>
      <c r="N90" s="63">
        <f t="shared" si="42"/>
        <v>0</v>
      </c>
      <c r="O90" s="63">
        <f t="shared" si="42"/>
        <v>0</v>
      </c>
      <c r="Q90" s="61"/>
      <c r="V90" s="30">
        <f t="shared" si="43"/>
        <v>0</v>
      </c>
    </row>
    <row r="91" spans="1:22" x14ac:dyDescent="0.25">
      <c r="A91" s="8">
        <f t="shared" si="44"/>
        <v>66</v>
      </c>
      <c r="B91" s="8">
        <v>597</v>
      </c>
      <c r="C91" s="3" t="s">
        <v>272</v>
      </c>
      <c r="D91" s="34" t="s">
        <v>119</v>
      </c>
      <c r="F91" s="63">
        <f>SUMIF('Trial Balance Summary'!$A$81:$A$167,'Class Expense - Elec'!B91,'Trial Balance Summary'!$E$81:$E$167)</f>
        <v>130785.9</v>
      </c>
      <c r="G91" s="63">
        <f t="shared" si="42"/>
        <v>130785.9</v>
      </c>
      <c r="H91" s="63">
        <f t="shared" si="42"/>
        <v>0</v>
      </c>
      <c r="I91" s="63">
        <f t="shared" si="42"/>
        <v>0</v>
      </c>
      <c r="J91" s="63">
        <f t="shared" si="42"/>
        <v>0</v>
      </c>
      <c r="K91" s="63">
        <f t="shared" si="42"/>
        <v>0</v>
      </c>
      <c r="L91" s="63">
        <f t="shared" si="42"/>
        <v>0</v>
      </c>
      <c r="M91" s="63">
        <f t="shared" si="42"/>
        <v>0</v>
      </c>
      <c r="N91" s="63">
        <f t="shared" si="42"/>
        <v>0</v>
      </c>
      <c r="O91" s="63">
        <f t="shared" si="42"/>
        <v>0</v>
      </c>
      <c r="Q91" s="61"/>
      <c r="V91" s="30">
        <f t="shared" si="43"/>
        <v>0</v>
      </c>
    </row>
    <row r="92" spans="1:22" x14ac:dyDescent="0.25">
      <c r="A92" s="8">
        <f t="shared" si="44"/>
        <v>67</v>
      </c>
      <c r="B92" s="8">
        <v>598</v>
      </c>
      <c r="C92" s="3" t="s">
        <v>329</v>
      </c>
      <c r="D92" s="34" t="s">
        <v>192</v>
      </c>
      <c r="F92" s="63">
        <f>SUMIF('Trial Balance Summary'!$A$81:$A$167,'Class Expense - Elec'!B92,'Trial Balance Summary'!$E$81:$E$167)</f>
        <v>0</v>
      </c>
      <c r="G92" s="63">
        <f t="shared" si="42"/>
        <v>0</v>
      </c>
      <c r="H92" s="63">
        <f t="shared" si="42"/>
        <v>0</v>
      </c>
      <c r="I92" s="63">
        <f t="shared" si="42"/>
        <v>0</v>
      </c>
      <c r="J92" s="63">
        <f t="shared" si="42"/>
        <v>0</v>
      </c>
      <c r="K92" s="63">
        <f t="shared" si="42"/>
        <v>0</v>
      </c>
      <c r="L92" s="63">
        <f t="shared" si="42"/>
        <v>0</v>
      </c>
      <c r="M92" s="63">
        <f t="shared" si="42"/>
        <v>0</v>
      </c>
      <c r="N92" s="63">
        <f t="shared" si="42"/>
        <v>0</v>
      </c>
      <c r="O92" s="63">
        <f t="shared" si="42"/>
        <v>0</v>
      </c>
      <c r="Q92" s="61"/>
      <c r="V92" s="30">
        <f t="shared" si="43"/>
        <v>0</v>
      </c>
    </row>
    <row r="93" spans="1:22" x14ac:dyDescent="0.25">
      <c r="A93" s="8">
        <f t="shared" si="44"/>
        <v>68</v>
      </c>
      <c r="C93" s="14" t="s">
        <v>273</v>
      </c>
      <c r="F93" s="64">
        <f>SUM(F84:F92)</f>
        <v>7396865.71</v>
      </c>
      <c r="G93" s="64">
        <f t="shared" ref="G93:O93" si="45">SUM(G84:G92)</f>
        <v>2160748.5382129205</v>
      </c>
      <c r="H93" s="64">
        <f t="shared" si="45"/>
        <v>5231475.9392039347</v>
      </c>
      <c r="I93" s="64">
        <f t="shared" si="45"/>
        <v>0</v>
      </c>
      <c r="J93" s="64">
        <f t="shared" si="45"/>
        <v>0</v>
      </c>
      <c r="K93" s="64">
        <f t="shared" si="45"/>
        <v>4641.232583144928</v>
      </c>
      <c r="L93" s="64">
        <f t="shared" si="45"/>
        <v>0</v>
      </c>
      <c r="M93" s="64">
        <f t="shared" si="45"/>
        <v>0</v>
      </c>
      <c r="N93" s="64">
        <f t="shared" si="45"/>
        <v>0</v>
      </c>
      <c r="O93" s="64">
        <f t="shared" si="45"/>
        <v>0</v>
      </c>
      <c r="V93" s="30">
        <f t="shared" si="43"/>
        <v>0</v>
      </c>
    </row>
    <row r="94" spans="1:22" x14ac:dyDescent="0.25">
      <c r="A94" s="8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22" x14ac:dyDescent="0.25">
      <c r="A95" s="8">
        <f>A92+1</f>
        <v>68</v>
      </c>
      <c r="C95" s="6" t="s">
        <v>274</v>
      </c>
      <c r="F95" s="65">
        <f>F81+F93</f>
        <v>13561222.210000001</v>
      </c>
      <c r="G95" s="65">
        <f t="shared" ref="G95:O95" si="46">G81+G93</f>
        <v>3841204.870943401</v>
      </c>
      <c r="H95" s="65">
        <f t="shared" si="46"/>
        <v>9652166.4831245448</v>
      </c>
      <c r="I95" s="65">
        <f t="shared" si="46"/>
        <v>0</v>
      </c>
      <c r="J95" s="65">
        <f t="shared" si="46"/>
        <v>0</v>
      </c>
      <c r="K95" s="65">
        <f t="shared" si="46"/>
        <v>67850.855932053659</v>
      </c>
      <c r="L95" s="65">
        <f t="shared" si="46"/>
        <v>0</v>
      </c>
      <c r="M95" s="65">
        <f t="shared" si="46"/>
        <v>0</v>
      </c>
      <c r="N95" s="65">
        <f t="shared" si="46"/>
        <v>0</v>
      </c>
      <c r="O95" s="65">
        <f t="shared" si="46"/>
        <v>0</v>
      </c>
    </row>
    <row r="96" spans="1:22" x14ac:dyDescent="0.25">
      <c r="A96" s="8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22" x14ac:dyDescent="0.25">
      <c r="A97" s="8"/>
      <c r="C97" s="6" t="s">
        <v>275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22" x14ac:dyDescent="0.25">
      <c r="A98" s="8">
        <f>A95+1</f>
        <v>69</v>
      </c>
      <c r="B98" s="8">
        <v>901</v>
      </c>
      <c r="C98" s="23" t="s">
        <v>282</v>
      </c>
      <c r="D98" s="34" t="s">
        <v>88</v>
      </c>
      <c r="F98" s="63">
        <f>SUMIF('Trial Balance Summary'!$A$81:$A$167,'Class Expense - Elec'!B98,'Trial Balance Summary'!$E$81:$E$167)</f>
        <v>565041.68999999994</v>
      </c>
      <c r="G98" s="63">
        <f t="shared" ref="G98:O102" si="47">IFERROR($F98*VLOOKUP($D98,CLASSIFIERS,G$178,FALSE),0)</f>
        <v>565041.68999999994</v>
      </c>
      <c r="H98" s="63">
        <f t="shared" si="47"/>
        <v>0</v>
      </c>
      <c r="I98" s="63">
        <f t="shared" si="47"/>
        <v>0</v>
      </c>
      <c r="J98" s="63">
        <f t="shared" si="47"/>
        <v>0</v>
      </c>
      <c r="K98" s="63">
        <f t="shared" si="47"/>
        <v>0</v>
      </c>
      <c r="L98" s="63">
        <f t="shared" si="47"/>
        <v>0</v>
      </c>
      <c r="M98" s="63">
        <f t="shared" si="47"/>
        <v>0</v>
      </c>
      <c r="N98" s="63">
        <f t="shared" si="47"/>
        <v>0</v>
      </c>
      <c r="O98" s="63">
        <f t="shared" si="47"/>
        <v>0</v>
      </c>
      <c r="Q98" s="61"/>
      <c r="V98" s="30">
        <f t="shared" ref="V98:V103" si="48">IF(ROUND(SUM(G98:O98)-F98,1)=0,0,1)</f>
        <v>0</v>
      </c>
    </row>
    <row r="99" spans="1:22" x14ac:dyDescent="0.25">
      <c r="A99" s="8">
        <f>A98+1</f>
        <v>70</v>
      </c>
      <c r="B99" s="8">
        <v>902</v>
      </c>
      <c r="C99" s="3" t="s">
        <v>276</v>
      </c>
      <c r="D99" s="34" t="s">
        <v>88</v>
      </c>
      <c r="F99" s="63">
        <f>SUMIF('Trial Balance Summary'!$A$81:$A$167,'Class Expense - Elec'!B99,'Trial Balance Summary'!$E$81:$E$167)</f>
        <v>829122.75</v>
      </c>
      <c r="G99" s="63">
        <f t="shared" si="47"/>
        <v>829122.75</v>
      </c>
      <c r="H99" s="63">
        <f t="shared" si="47"/>
        <v>0</v>
      </c>
      <c r="I99" s="63">
        <f t="shared" si="47"/>
        <v>0</v>
      </c>
      <c r="J99" s="63">
        <f t="shared" si="47"/>
        <v>0</v>
      </c>
      <c r="K99" s="63">
        <f t="shared" si="47"/>
        <v>0</v>
      </c>
      <c r="L99" s="63">
        <f t="shared" si="47"/>
        <v>0</v>
      </c>
      <c r="M99" s="63">
        <f t="shared" si="47"/>
        <v>0</v>
      </c>
      <c r="N99" s="63">
        <f t="shared" si="47"/>
        <v>0</v>
      </c>
      <c r="O99" s="63">
        <f t="shared" si="47"/>
        <v>0</v>
      </c>
      <c r="Q99" s="61"/>
      <c r="V99" s="30">
        <f t="shared" si="48"/>
        <v>0</v>
      </c>
    </row>
    <row r="100" spans="1:22" x14ac:dyDescent="0.25">
      <c r="A100" s="8">
        <f t="shared" ref="A100:A103" si="49">A99+1</f>
        <v>71</v>
      </c>
      <c r="B100" s="8">
        <v>903</v>
      </c>
      <c r="C100" s="3" t="s">
        <v>277</v>
      </c>
      <c r="D100" s="34" t="s">
        <v>88</v>
      </c>
      <c r="F100" s="63">
        <f>SUMIF('Trial Balance Summary'!$A$81:$A$167,'Class Expense - Elec'!B100,'Trial Balance Summary'!$E$81:$E$167)</f>
        <v>2411399.0099999998</v>
      </c>
      <c r="G100" s="63">
        <f t="shared" si="47"/>
        <v>2411399.0099999998</v>
      </c>
      <c r="H100" s="63">
        <f t="shared" si="47"/>
        <v>0</v>
      </c>
      <c r="I100" s="63">
        <f t="shared" si="47"/>
        <v>0</v>
      </c>
      <c r="J100" s="63">
        <f t="shared" si="47"/>
        <v>0</v>
      </c>
      <c r="K100" s="63">
        <f t="shared" si="47"/>
        <v>0</v>
      </c>
      <c r="L100" s="63">
        <f t="shared" si="47"/>
        <v>0</v>
      </c>
      <c r="M100" s="63">
        <f t="shared" si="47"/>
        <v>0</v>
      </c>
      <c r="N100" s="63">
        <f t="shared" si="47"/>
        <v>0</v>
      </c>
      <c r="O100" s="63">
        <f t="shared" si="47"/>
        <v>0</v>
      </c>
      <c r="Q100" s="61"/>
      <c r="V100" s="30">
        <f t="shared" si="48"/>
        <v>0</v>
      </c>
    </row>
    <row r="101" spans="1:22" x14ac:dyDescent="0.25">
      <c r="A101" s="8">
        <f t="shared" si="49"/>
        <v>72</v>
      </c>
      <c r="B101" s="8">
        <v>904</v>
      </c>
      <c r="C101" s="3" t="s">
        <v>278</v>
      </c>
      <c r="D101" s="34" t="s">
        <v>91</v>
      </c>
      <c r="F101" s="63">
        <f>SUMIF('Trial Balance Summary'!$A$81:$A$167,'Class Expense - Elec'!B101,'Trial Balance Summary'!$E$81:$E$167)</f>
        <v>122513.88</v>
      </c>
      <c r="G101" s="63">
        <f t="shared" si="47"/>
        <v>0</v>
      </c>
      <c r="H101" s="63">
        <f t="shared" si="47"/>
        <v>0</v>
      </c>
      <c r="I101" s="63">
        <f t="shared" si="47"/>
        <v>0</v>
      </c>
      <c r="J101" s="63">
        <f t="shared" si="47"/>
        <v>122513.88</v>
      </c>
      <c r="K101" s="63">
        <f t="shared" si="47"/>
        <v>0</v>
      </c>
      <c r="L101" s="63">
        <f t="shared" si="47"/>
        <v>0</v>
      </c>
      <c r="M101" s="63">
        <f t="shared" si="47"/>
        <v>0</v>
      </c>
      <c r="N101" s="63">
        <f t="shared" si="47"/>
        <v>0</v>
      </c>
      <c r="O101" s="63">
        <f t="shared" si="47"/>
        <v>0</v>
      </c>
      <c r="Q101" s="61"/>
      <c r="V101" s="30">
        <f t="shared" si="48"/>
        <v>0</v>
      </c>
    </row>
    <row r="102" spans="1:22" x14ac:dyDescent="0.25">
      <c r="A102" s="8">
        <f t="shared" si="49"/>
        <v>73</v>
      </c>
      <c r="B102" s="8">
        <v>905</v>
      </c>
      <c r="C102" s="23" t="s">
        <v>328</v>
      </c>
      <c r="D102" s="34" t="s">
        <v>88</v>
      </c>
      <c r="F102" s="63">
        <f>SUMIF('Trial Balance Summary'!$A$81:$A$167,'Class Expense - Elec'!B102,'Trial Balance Summary'!$E$81:$E$167)</f>
        <v>0</v>
      </c>
      <c r="G102" s="63">
        <f t="shared" si="47"/>
        <v>0</v>
      </c>
      <c r="H102" s="63">
        <f t="shared" si="47"/>
        <v>0</v>
      </c>
      <c r="I102" s="63">
        <f t="shared" si="47"/>
        <v>0</v>
      </c>
      <c r="J102" s="63">
        <f t="shared" si="47"/>
        <v>0</v>
      </c>
      <c r="K102" s="63">
        <f t="shared" si="47"/>
        <v>0</v>
      </c>
      <c r="L102" s="63">
        <f t="shared" si="47"/>
        <v>0</v>
      </c>
      <c r="M102" s="63">
        <f t="shared" si="47"/>
        <v>0</v>
      </c>
      <c r="N102" s="63">
        <f t="shared" si="47"/>
        <v>0</v>
      </c>
      <c r="O102" s="63">
        <f t="shared" si="47"/>
        <v>0</v>
      </c>
      <c r="Q102" s="61"/>
      <c r="V102" s="30">
        <f t="shared" si="48"/>
        <v>0</v>
      </c>
    </row>
    <row r="103" spans="1:22" x14ac:dyDescent="0.25">
      <c r="A103" s="8">
        <f t="shared" si="49"/>
        <v>74</v>
      </c>
      <c r="C103" s="14" t="s">
        <v>279</v>
      </c>
      <c r="F103" s="64">
        <f>SUM(F98:F102)</f>
        <v>3928077.3299999996</v>
      </c>
      <c r="G103" s="64">
        <f t="shared" ref="G103:O103" si="50">SUM(G98:G102)</f>
        <v>3805563.4499999997</v>
      </c>
      <c r="H103" s="64">
        <f t="shared" si="50"/>
        <v>0</v>
      </c>
      <c r="I103" s="64">
        <f t="shared" si="50"/>
        <v>0</v>
      </c>
      <c r="J103" s="64">
        <f t="shared" si="50"/>
        <v>122513.88</v>
      </c>
      <c r="K103" s="64">
        <f t="shared" si="50"/>
        <v>0</v>
      </c>
      <c r="L103" s="64">
        <f t="shared" si="50"/>
        <v>0</v>
      </c>
      <c r="M103" s="64">
        <f t="shared" si="50"/>
        <v>0</v>
      </c>
      <c r="N103" s="64">
        <f t="shared" si="50"/>
        <v>0</v>
      </c>
      <c r="O103" s="64">
        <f t="shared" si="50"/>
        <v>0</v>
      </c>
      <c r="V103" s="30">
        <f t="shared" si="48"/>
        <v>0</v>
      </c>
    </row>
    <row r="104" spans="1:22" x14ac:dyDescent="0.25">
      <c r="A104" s="8"/>
      <c r="F104" s="63"/>
      <c r="G104" s="63"/>
      <c r="H104" s="63"/>
      <c r="I104" s="63"/>
      <c r="J104" s="63"/>
      <c r="K104" s="63"/>
      <c r="L104" s="63"/>
      <c r="M104" s="63"/>
      <c r="N104" s="63"/>
      <c r="O104" s="63"/>
    </row>
    <row r="105" spans="1:22" x14ac:dyDescent="0.25">
      <c r="A105" s="8"/>
      <c r="C105" s="6" t="s">
        <v>280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</row>
    <row r="106" spans="1:22" x14ac:dyDescent="0.25">
      <c r="A106" s="8">
        <f>A103+1</f>
        <v>75</v>
      </c>
      <c r="B106" s="8">
        <v>906</v>
      </c>
      <c r="C106" s="23" t="s">
        <v>281</v>
      </c>
      <c r="D106" s="34" t="s">
        <v>88</v>
      </c>
      <c r="F106" s="63">
        <f>SUMIF('Trial Balance Summary'!$A$81:$A$167,'Class Expense - Elec'!B106,'Trial Balance Summary'!$E$81:$E$167)</f>
        <v>1282173.01</v>
      </c>
      <c r="G106" s="63">
        <f t="shared" ref="G106:O110" si="51">IFERROR($F106*VLOOKUP($D106,CLASSIFIERS,G$178,FALSE),0)</f>
        <v>1282173.01</v>
      </c>
      <c r="H106" s="63">
        <f t="shared" si="51"/>
        <v>0</v>
      </c>
      <c r="I106" s="63">
        <f t="shared" si="51"/>
        <v>0</v>
      </c>
      <c r="J106" s="63">
        <f t="shared" si="51"/>
        <v>0</v>
      </c>
      <c r="K106" s="63">
        <f t="shared" si="51"/>
        <v>0</v>
      </c>
      <c r="L106" s="63">
        <f t="shared" si="51"/>
        <v>0</v>
      </c>
      <c r="M106" s="63">
        <f t="shared" si="51"/>
        <v>0</v>
      </c>
      <c r="N106" s="63">
        <f t="shared" si="51"/>
        <v>0</v>
      </c>
      <c r="O106" s="63">
        <f t="shared" si="51"/>
        <v>0</v>
      </c>
      <c r="Q106" s="61"/>
      <c r="V106" s="30">
        <f t="shared" ref="V106:V111" si="52">IF(ROUND(SUM(G106:O106)-F106,1)=0,0,1)</f>
        <v>0</v>
      </c>
    </row>
    <row r="107" spans="1:22" x14ac:dyDescent="0.25">
      <c r="A107" s="8">
        <f>A106+1</f>
        <v>76</v>
      </c>
      <c r="B107" s="8">
        <v>907</v>
      </c>
      <c r="C107" s="23" t="s">
        <v>282</v>
      </c>
      <c r="D107" s="34" t="s">
        <v>88</v>
      </c>
      <c r="F107" s="63">
        <f>SUMIF('Trial Balance Summary'!$A$81:$A$167,'Class Expense - Elec'!B107,'Trial Balance Summary'!$E$81:$E$167)</f>
        <v>0</v>
      </c>
      <c r="G107" s="63">
        <f t="shared" si="51"/>
        <v>0</v>
      </c>
      <c r="H107" s="63">
        <f t="shared" si="51"/>
        <v>0</v>
      </c>
      <c r="I107" s="63">
        <f t="shared" si="51"/>
        <v>0</v>
      </c>
      <c r="J107" s="63">
        <f t="shared" si="51"/>
        <v>0</v>
      </c>
      <c r="K107" s="63">
        <f t="shared" si="51"/>
        <v>0</v>
      </c>
      <c r="L107" s="63">
        <f t="shared" si="51"/>
        <v>0</v>
      </c>
      <c r="M107" s="63">
        <f t="shared" si="51"/>
        <v>0</v>
      </c>
      <c r="N107" s="63">
        <f t="shared" si="51"/>
        <v>0</v>
      </c>
      <c r="O107" s="63">
        <f t="shared" si="51"/>
        <v>0</v>
      </c>
      <c r="Q107" s="61"/>
      <c r="V107" s="30">
        <f t="shared" si="52"/>
        <v>0</v>
      </c>
    </row>
    <row r="108" spans="1:22" x14ac:dyDescent="0.25">
      <c r="A108" s="8">
        <f t="shared" ref="A108:A111" si="53">A107+1</f>
        <v>77</v>
      </c>
      <c r="B108" s="8">
        <v>908</v>
      </c>
      <c r="C108" s="23" t="s">
        <v>283</v>
      </c>
      <c r="D108" s="34" t="s">
        <v>88</v>
      </c>
      <c r="F108" s="63">
        <f>SUMIF('Trial Balance Summary'!$A$81:$A$167,'Class Expense - Elec'!B108,'Trial Balance Summary'!$E$81:$E$167)</f>
        <v>554390.07999999996</v>
      </c>
      <c r="G108" s="63">
        <f t="shared" si="51"/>
        <v>554390.07999999996</v>
      </c>
      <c r="H108" s="63">
        <f t="shared" si="51"/>
        <v>0</v>
      </c>
      <c r="I108" s="63">
        <f t="shared" si="51"/>
        <v>0</v>
      </c>
      <c r="J108" s="63">
        <f t="shared" si="51"/>
        <v>0</v>
      </c>
      <c r="K108" s="63">
        <f t="shared" si="51"/>
        <v>0</v>
      </c>
      <c r="L108" s="63">
        <f t="shared" si="51"/>
        <v>0</v>
      </c>
      <c r="M108" s="63">
        <f t="shared" si="51"/>
        <v>0</v>
      </c>
      <c r="N108" s="63">
        <f t="shared" si="51"/>
        <v>0</v>
      </c>
      <c r="O108" s="63">
        <f t="shared" si="51"/>
        <v>0</v>
      </c>
      <c r="Q108" s="61"/>
      <c r="V108" s="30">
        <f t="shared" si="52"/>
        <v>0</v>
      </c>
    </row>
    <row r="109" spans="1:22" x14ac:dyDescent="0.25">
      <c r="A109" s="8">
        <f t="shared" si="53"/>
        <v>78</v>
      </c>
      <c r="B109" s="8">
        <v>909</v>
      </c>
      <c r="C109" s="23" t="s">
        <v>284</v>
      </c>
      <c r="D109" s="34" t="s">
        <v>88</v>
      </c>
      <c r="F109" s="63">
        <f>SUMIF('Trial Balance Summary'!$A$81:$A$167,'Class Expense - Elec'!B109,'Trial Balance Summary'!$E$81:$E$167)</f>
        <v>0</v>
      </c>
      <c r="G109" s="63">
        <f t="shared" si="51"/>
        <v>0</v>
      </c>
      <c r="H109" s="63">
        <f t="shared" si="51"/>
        <v>0</v>
      </c>
      <c r="I109" s="63">
        <f t="shared" si="51"/>
        <v>0</v>
      </c>
      <c r="J109" s="63">
        <f t="shared" si="51"/>
        <v>0</v>
      </c>
      <c r="K109" s="63">
        <f t="shared" si="51"/>
        <v>0</v>
      </c>
      <c r="L109" s="63">
        <f t="shared" si="51"/>
        <v>0</v>
      </c>
      <c r="M109" s="63">
        <f t="shared" si="51"/>
        <v>0</v>
      </c>
      <c r="N109" s="63">
        <f t="shared" si="51"/>
        <v>0</v>
      </c>
      <c r="O109" s="63">
        <f t="shared" si="51"/>
        <v>0</v>
      </c>
      <c r="Q109" s="61"/>
      <c r="V109" s="30">
        <f t="shared" si="52"/>
        <v>0</v>
      </c>
    </row>
    <row r="110" spans="1:22" x14ac:dyDescent="0.25">
      <c r="A110" s="8">
        <f t="shared" si="53"/>
        <v>79</v>
      </c>
      <c r="B110" s="8">
        <v>910</v>
      </c>
      <c r="C110" s="23" t="s">
        <v>285</v>
      </c>
      <c r="D110" s="34" t="s">
        <v>88</v>
      </c>
      <c r="F110" s="63">
        <f>SUMIF('Trial Balance Summary'!$A$81:$A$167,'Class Expense - Elec'!B110,'Trial Balance Summary'!$E$81:$E$167)</f>
        <v>1470.05</v>
      </c>
      <c r="G110" s="63">
        <f t="shared" si="51"/>
        <v>1470.05</v>
      </c>
      <c r="H110" s="63">
        <f t="shared" si="51"/>
        <v>0</v>
      </c>
      <c r="I110" s="63">
        <f t="shared" si="51"/>
        <v>0</v>
      </c>
      <c r="J110" s="63">
        <f t="shared" si="51"/>
        <v>0</v>
      </c>
      <c r="K110" s="63">
        <f t="shared" si="51"/>
        <v>0</v>
      </c>
      <c r="L110" s="63">
        <f t="shared" si="51"/>
        <v>0</v>
      </c>
      <c r="M110" s="63">
        <f t="shared" si="51"/>
        <v>0</v>
      </c>
      <c r="N110" s="63">
        <f t="shared" si="51"/>
        <v>0</v>
      </c>
      <c r="O110" s="63">
        <f t="shared" si="51"/>
        <v>0</v>
      </c>
      <c r="Q110" s="61"/>
      <c r="V110" s="30">
        <f t="shared" si="52"/>
        <v>0</v>
      </c>
    </row>
    <row r="111" spans="1:22" x14ac:dyDescent="0.25">
      <c r="A111" s="8">
        <f t="shared" si="53"/>
        <v>80</v>
      </c>
      <c r="C111" s="14" t="s">
        <v>286</v>
      </c>
      <c r="F111" s="64">
        <f>SUM(F106:F110)</f>
        <v>1838033.14</v>
      </c>
      <c r="G111" s="64">
        <f t="shared" ref="G111:O111" si="54">SUM(G106:G110)</f>
        <v>1838033.14</v>
      </c>
      <c r="H111" s="64">
        <f t="shared" si="54"/>
        <v>0</v>
      </c>
      <c r="I111" s="64">
        <f t="shared" si="54"/>
        <v>0</v>
      </c>
      <c r="J111" s="64">
        <f t="shared" si="54"/>
        <v>0</v>
      </c>
      <c r="K111" s="64">
        <f t="shared" si="54"/>
        <v>0</v>
      </c>
      <c r="L111" s="64">
        <f t="shared" si="54"/>
        <v>0</v>
      </c>
      <c r="M111" s="64">
        <f t="shared" si="54"/>
        <v>0</v>
      </c>
      <c r="N111" s="64">
        <f t="shared" si="54"/>
        <v>0</v>
      </c>
      <c r="O111" s="64">
        <f t="shared" si="54"/>
        <v>0</v>
      </c>
      <c r="V111" s="30">
        <f t="shared" si="52"/>
        <v>0</v>
      </c>
    </row>
    <row r="112" spans="1:22" x14ac:dyDescent="0.25">
      <c r="A112" s="8"/>
      <c r="F112" s="63"/>
      <c r="G112" s="63"/>
      <c r="H112" s="63"/>
      <c r="I112" s="63"/>
      <c r="J112" s="63"/>
      <c r="K112" s="63"/>
      <c r="L112" s="63"/>
      <c r="M112" s="63"/>
      <c r="N112" s="63"/>
      <c r="O112" s="63"/>
    </row>
    <row r="113" spans="1:22" x14ac:dyDescent="0.25">
      <c r="A113" s="8"/>
      <c r="C113" s="15" t="s">
        <v>292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</row>
    <row r="114" spans="1:22" x14ac:dyDescent="0.25">
      <c r="A114" s="8">
        <f>A111+1</f>
        <v>81</v>
      </c>
      <c r="B114" s="8">
        <v>911</v>
      </c>
      <c r="C114" s="23" t="s">
        <v>282</v>
      </c>
      <c r="D114" s="34" t="s">
        <v>88</v>
      </c>
      <c r="F114" s="63">
        <f>SUMIF('Trial Balance Summary'!$A$81:$A$167,'Class Expense - Elec'!B114,'Trial Balance Summary'!$E$81:$E$167)</f>
        <v>0</v>
      </c>
      <c r="G114" s="63">
        <f t="shared" ref="G114:O118" si="55">IFERROR($F114*VLOOKUP($D114,CLASSIFIERS,G$178,FALSE),0)</f>
        <v>0</v>
      </c>
      <c r="H114" s="63">
        <f t="shared" si="55"/>
        <v>0</v>
      </c>
      <c r="I114" s="63">
        <f t="shared" si="55"/>
        <v>0</v>
      </c>
      <c r="J114" s="63">
        <f t="shared" si="55"/>
        <v>0</v>
      </c>
      <c r="K114" s="63">
        <f t="shared" si="55"/>
        <v>0</v>
      </c>
      <c r="L114" s="63">
        <f t="shared" si="55"/>
        <v>0</v>
      </c>
      <c r="M114" s="63">
        <f t="shared" si="55"/>
        <v>0</v>
      </c>
      <c r="N114" s="63">
        <f t="shared" si="55"/>
        <v>0</v>
      </c>
      <c r="O114" s="63">
        <f t="shared" si="55"/>
        <v>0</v>
      </c>
      <c r="Q114" s="61"/>
      <c r="V114" s="30">
        <f t="shared" ref="V114:V119" si="56">IF(ROUND(SUM(G114:O114)-F114,1)=0,0,1)</f>
        <v>0</v>
      </c>
    </row>
    <row r="115" spans="1:22" x14ac:dyDescent="0.25">
      <c r="A115" s="8">
        <f>A114+1</f>
        <v>82</v>
      </c>
      <c r="B115" s="8">
        <v>912</v>
      </c>
      <c r="C115" s="23" t="s">
        <v>287</v>
      </c>
      <c r="D115" s="34" t="s">
        <v>88</v>
      </c>
      <c r="F115" s="63">
        <f>SUMIF('Trial Balance Summary'!$A$81:$A$167,'Class Expense - Elec'!B115,'Trial Balance Summary'!$E$81:$E$167)</f>
        <v>0</v>
      </c>
      <c r="G115" s="63">
        <f t="shared" si="55"/>
        <v>0</v>
      </c>
      <c r="H115" s="63">
        <f t="shared" si="55"/>
        <v>0</v>
      </c>
      <c r="I115" s="63">
        <f t="shared" si="55"/>
        <v>0</v>
      </c>
      <c r="J115" s="63">
        <f t="shared" si="55"/>
        <v>0</v>
      </c>
      <c r="K115" s="63">
        <f t="shared" si="55"/>
        <v>0</v>
      </c>
      <c r="L115" s="63">
        <f t="shared" si="55"/>
        <v>0</v>
      </c>
      <c r="M115" s="63">
        <f t="shared" si="55"/>
        <v>0</v>
      </c>
      <c r="N115" s="63">
        <f t="shared" si="55"/>
        <v>0</v>
      </c>
      <c r="O115" s="63">
        <f t="shared" si="55"/>
        <v>0</v>
      </c>
      <c r="Q115" s="61"/>
      <c r="V115" s="30">
        <f t="shared" si="56"/>
        <v>0</v>
      </c>
    </row>
    <row r="116" spans="1:22" x14ac:dyDescent="0.25">
      <c r="A116" s="8">
        <f t="shared" ref="A116:A119" si="57">A115+1</f>
        <v>83</v>
      </c>
      <c r="B116" s="8">
        <v>913</v>
      </c>
      <c r="C116" s="23" t="s">
        <v>288</v>
      </c>
      <c r="D116" s="34" t="s">
        <v>88</v>
      </c>
      <c r="F116" s="63">
        <f>SUMIF('Trial Balance Summary'!$A$81:$A$167,'Class Expense - Elec'!B116,'Trial Balance Summary'!$E$81:$E$167)</f>
        <v>0</v>
      </c>
      <c r="G116" s="63">
        <f t="shared" si="55"/>
        <v>0</v>
      </c>
      <c r="H116" s="63">
        <f t="shared" si="55"/>
        <v>0</v>
      </c>
      <c r="I116" s="63">
        <f t="shared" si="55"/>
        <v>0</v>
      </c>
      <c r="J116" s="63">
        <f t="shared" si="55"/>
        <v>0</v>
      </c>
      <c r="K116" s="63">
        <f t="shared" si="55"/>
        <v>0</v>
      </c>
      <c r="L116" s="63">
        <f t="shared" si="55"/>
        <v>0</v>
      </c>
      <c r="M116" s="63">
        <f t="shared" si="55"/>
        <v>0</v>
      </c>
      <c r="N116" s="63">
        <f t="shared" si="55"/>
        <v>0</v>
      </c>
      <c r="O116" s="63">
        <f t="shared" si="55"/>
        <v>0</v>
      </c>
      <c r="Q116" s="61"/>
      <c r="V116" s="30">
        <f t="shared" si="56"/>
        <v>0</v>
      </c>
    </row>
    <row r="117" spans="1:22" x14ac:dyDescent="0.25">
      <c r="A117" s="8">
        <f t="shared" si="57"/>
        <v>84</v>
      </c>
      <c r="B117" s="8">
        <v>916</v>
      </c>
      <c r="C117" s="23" t="s">
        <v>289</v>
      </c>
      <c r="D117" s="34" t="s">
        <v>88</v>
      </c>
      <c r="F117" s="63">
        <f>SUMIF('Trial Balance Summary'!$A$81:$A$167,'Class Expense - Elec'!B117,'Trial Balance Summary'!$E$81:$E$167)</f>
        <v>0</v>
      </c>
      <c r="G117" s="63">
        <f t="shared" si="55"/>
        <v>0</v>
      </c>
      <c r="H117" s="63">
        <f t="shared" si="55"/>
        <v>0</v>
      </c>
      <c r="I117" s="63">
        <f t="shared" si="55"/>
        <v>0</v>
      </c>
      <c r="J117" s="63">
        <f t="shared" si="55"/>
        <v>0</v>
      </c>
      <c r="K117" s="63">
        <f t="shared" si="55"/>
        <v>0</v>
      </c>
      <c r="L117" s="63">
        <f t="shared" si="55"/>
        <v>0</v>
      </c>
      <c r="M117" s="63">
        <f t="shared" si="55"/>
        <v>0</v>
      </c>
      <c r="N117" s="63">
        <f t="shared" si="55"/>
        <v>0</v>
      </c>
      <c r="O117" s="63">
        <f t="shared" si="55"/>
        <v>0</v>
      </c>
      <c r="Q117" s="61"/>
      <c r="V117" s="30">
        <f t="shared" si="56"/>
        <v>0</v>
      </c>
    </row>
    <row r="118" spans="1:22" x14ac:dyDescent="0.25">
      <c r="A118" s="8">
        <f t="shared" si="57"/>
        <v>85</v>
      </c>
      <c r="B118" s="8">
        <v>917</v>
      </c>
      <c r="C118" s="23" t="s">
        <v>290</v>
      </c>
      <c r="D118" s="34" t="s">
        <v>88</v>
      </c>
      <c r="F118" s="63">
        <f>SUMIF('Trial Balance Summary'!$A$81:$A$167,'Class Expense - Elec'!B118,'Trial Balance Summary'!$E$81:$E$167)</f>
        <v>0</v>
      </c>
      <c r="G118" s="63">
        <f t="shared" si="55"/>
        <v>0</v>
      </c>
      <c r="H118" s="63">
        <f t="shared" si="55"/>
        <v>0</v>
      </c>
      <c r="I118" s="63">
        <f t="shared" si="55"/>
        <v>0</v>
      </c>
      <c r="J118" s="63">
        <f t="shared" si="55"/>
        <v>0</v>
      </c>
      <c r="K118" s="63">
        <f t="shared" si="55"/>
        <v>0</v>
      </c>
      <c r="L118" s="63">
        <f t="shared" si="55"/>
        <v>0</v>
      </c>
      <c r="M118" s="63">
        <f t="shared" si="55"/>
        <v>0</v>
      </c>
      <c r="N118" s="63">
        <f t="shared" si="55"/>
        <v>0</v>
      </c>
      <c r="O118" s="63">
        <f t="shared" si="55"/>
        <v>0</v>
      </c>
      <c r="Q118" s="61"/>
      <c r="V118" s="30">
        <f t="shared" si="56"/>
        <v>0</v>
      </c>
    </row>
    <row r="119" spans="1:22" x14ac:dyDescent="0.25">
      <c r="A119" s="8">
        <f t="shared" si="57"/>
        <v>86</v>
      </c>
      <c r="C119" s="13" t="s">
        <v>291</v>
      </c>
      <c r="F119" s="64">
        <f>SUM(F114:F118)</f>
        <v>0</v>
      </c>
      <c r="G119" s="64">
        <f t="shared" ref="G119:O119" si="58">SUM(G114:G118)</f>
        <v>0</v>
      </c>
      <c r="H119" s="64">
        <f t="shared" si="58"/>
        <v>0</v>
      </c>
      <c r="I119" s="64">
        <f t="shared" si="58"/>
        <v>0</v>
      </c>
      <c r="J119" s="64">
        <f t="shared" si="58"/>
        <v>0</v>
      </c>
      <c r="K119" s="64">
        <f t="shared" si="58"/>
        <v>0</v>
      </c>
      <c r="L119" s="64">
        <f t="shared" si="58"/>
        <v>0</v>
      </c>
      <c r="M119" s="64">
        <f t="shared" si="58"/>
        <v>0</v>
      </c>
      <c r="N119" s="64">
        <f t="shared" si="58"/>
        <v>0</v>
      </c>
      <c r="O119" s="64">
        <f t="shared" si="58"/>
        <v>0</v>
      </c>
      <c r="V119" s="30">
        <f t="shared" si="56"/>
        <v>0</v>
      </c>
    </row>
    <row r="120" spans="1:22" x14ac:dyDescent="0.25">
      <c r="A120" s="8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22" x14ac:dyDescent="0.25">
      <c r="A121" s="8"/>
      <c r="C121" s="6" t="s">
        <v>293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22" x14ac:dyDescent="0.25">
      <c r="A122" s="8">
        <f>A119+1</f>
        <v>87</v>
      </c>
      <c r="B122" s="8">
        <v>920</v>
      </c>
      <c r="C122" s="3" t="s">
        <v>294</v>
      </c>
      <c r="D122" s="34" t="s">
        <v>200</v>
      </c>
      <c r="F122" s="63">
        <f>SUMIF('Trial Balance Summary'!$A$81:$A$167,'Class Expense - Elec'!B122,'Trial Balance Summary'!$E$81:$E$167)</f>
        <v>603696.4042632475</v>
      </c>
      <c r="G122" s="63">
        <f t="shared" ref="G122:O135" si="59">IFERROR($F122*VLOOKUP($D122,CLASSIFIERS,G$178,FALSE),0)</f>
        <v>100449.8599091803</v>
      </c>
      <c r="H122" s="63">
        <f t="shared" si="59"/>
        <v>497891.43157328689</v>
      </c>
      <c r="I122" s="63">
        <f t="shared" si="59"/>
        <v>0</v>
      </c>
      <c r="J122" s="63">
        <f t="shared" si="59"/>
        <v>0</v>
      </c>
      <c r="K122" s="63">
        <f t="shared" si="59"/>
        <v>5355.1127807802404</v>
      </c>
      <c r="L122" s="63">
        <f t="shared" si="59"/>
        <v>0</v>
      </c>
      <c r="M122" s="63">
        <f t="shared" si="59"/>
        <v>0</v>
      </c>
      <c r="N122" s="63">
        <f t="shared" si="59"/>
        <v>0</v>
      </c>
      <c r="O122" s="63">
        <f t="shared" si="59"/>
        <v>0</v>
      </c>
      <c r="Q122" s="61"/>
      <c r="V122" s="30">
        <f t="shared" ref="V122:V136" si="60">IF(ROUND(SUM(G122:O122)-F122,1)=0,0,1)</f>
        <v>0</v>
      </c>
    </row>
    <row r="123" spans="1:22" x14ac:dyDescent="0.25">
      <c r="A123" s="8">
        <f>A122+1</f>
        <v>88</v>
      </c>
      <c r="B123" s="8">
        <v>921</v>
      </c>
      <c r="C123" s="3" t="s">
        <v>295</v>
      </c>
      <c r="D123" s="34" t="s">
        <v>200</v>
      </c>
      <c r="F123" s="63">
        <f>SUMIF('Trial Balance Summary'!$A$81:$A$167,'Class Expense - Elec'!B123,'Trial Balance Summary'!$E$81:$E$167)</f>
        <v>8274148.388183401</v>
      </c>
      <c r="G123" s="63">
        <f t="shared" si="59"/>
        <v>1376746.723338719</v>
      </c>
      <c r="H123" s="63">
        <f t="shared" si="59"/>
        <v>6824005.5050022053</v>
      </c>
      <c r="I123" s="63">
        <f t="shared" si="59"/>
        <v>0</v>
      </c>
      <c r="J123" s="63">
        <f t="shared" si="59"/>
        <v>0</v>
      </c>
      <c r="K123" s="63">
        <f t="shared" si="59"/>
        <v>73396.159842475725</v>
      </c>
      <c r="L123" s="63">
        <f t="shared" si="59"/>
        <v>0</v>
      </c>
      <c r="M123" s="63">
        <f t="shared" si="59"/>
        <v>0</v>
      </c>
      <c r="N123" s="63">
        <f t="shared" si="59"/>
        <v>0</v>
      </c>
      <c r="O123" s="63">
        <f t="shared" si="59"/>
        <v>0</v>
      </c>
      <c r="Q123" s="61"/>
      <c r="V123" s="30">
        <f t="shared" si="60"/>
        <v>0</v>
      </c>
    </row>
    <row r="124" spans="1:22" x14ac:dyDescent="0.25">
      <c r="A124" s="8">
        <f t="shared" ref="A124:A136" si="61">A123+1</f>
        <v>89</v>
      </c>
      <c r="B124" s="8">
        <v>922</v>
      </c>
      <c r="C124" s="3" t="s">
        <v>296</v>
      </c>
      <c r="D124" s="34" t="s">
        <v>200</v>
      </c>
      <c r="F124" s="63">
        <f>SUMIF('Trial Balance Summary'!$A$81:$A$167,'Class Expense - Elec'!B124,'Trial Balance Summary'!$E$81:$E$167)</f>
        <v>0</v>
      </c>
      <c r="G124" s="63">
        <f t="shared" si="59"/>
        <v>0</v>
      </c>
      <c r="H124" s="63">
        <f t="shared" si="59"/>
        <v>0</v>
      </c>
      <c r="I124" s="63">
        <f t="shared" si="59"/>
        <v>0</v>
      </c>
      <c r="J124" s="63">
        <f t="shared" si="59"/>
        <v>0</v>
      </c>
      <c r="K124" s="63">
        <f t="shared" si="59"/>
        <v>0</v>
      </c>
      <c r="L124" s="63">
        <f t="shared" si="59"/>
        <v>0</v>
      </c>
      <c r="M124" s="63">
        <f t="shared" si="59"/>
        <v>0</v>
      </c>
      <c r="N124" s="63">
        <f t="shared" si="59"/>
        <v>0</v>
      </c>
      <c r="O124" s="63">
        <f t="shared" si="59"/>
        <v>0</v>
      </c>
      <c r="Q124" s="61"/>
      <c r="V124" s="30">
        <f t="shared" si="60"/>
        <v>0</v>
      </c>
    </row>
    <row r="125" spans="1:22" x14ac:dyDescent="0.25">
      <c r="A125" s="8">
        <f t="shared" si="61"/>
        <v>90</v>
      </c>
      <c r="B125" s="8">
        <v>923</v>
      </c>
      <c r="C125" s="3" t="s">
        <v>297</v>
      </c>
      <c r="D125" s="34" t="s">
        <v>200</v>
      </c>
      <c r="F125" s="63">
        <f>SUMIF('Trial Balance Summary'!$A$81:$A$167,'Class Expense - Elec'!B125,'Trial Balance Summary'!$E$81:$E$167)</f>
        <v>883539.02543189924</v>
      </c>
      <c r="G125" s="63">
        <f t="shared" si="59"/>
        <v>147013.25153201856</v>
      </c>
      <c r="H125" s="63">
        <f t="shared" si="59"/>
        <v>728688.30610316119</v>
      </c>
      <c r="I125" s="63">
        <f t="shared" si="59"/>
        <v>0</v>
      </c>
      <c r="J125" s="63">
        <f t="shared" si="59"/>
        <v>0</v>
      </c>
      <c r="K125" s="63">
        <f t="shared" si="59"/>
        <v>7837.467796719372</v>
      </c>
      <c r="L125" s="63">
        <f t="shared" si="59"/>
        <v>0</v>
      </c>
      <c r="M125" s="63">
        <f t="shared" si="59"/>
        <v>0</v>
      </c>
      <c r="N125" s="63">
        <f t="shared" si="59"/>
        <v>0</v>
      </c>
      <c r="O125" s="63">
        <f t="shared" si="59"/>
        <v>0</v>
      </c>
      <c r="Q125" s="61"/>
      <c r="V125" s="30">
        <f t="shared" si="60"/>
        <v>0</v>
      </c>
    </row>
    <row r="126" spans="1:22" x14ac:dyDescent="0.25">
      <c r="A126" s="8">
        <f t="shared" si="61"/>
        <v>91</v>
      </c>
      <c r="B126" s="8">
        <v>924</v>
      </c>
      <c r="C126" s="3" t="s">
        <v>298</v>
      </c>
      <c r="D126" s="34" t="s">
        <v>200</v>
      </c>
      <c r="F126" s="63">
        <f>SUMIF('Trial Balance Summary'!$A$81:$A$167,'Class Expense - Elec'!B126,'Trial Balance Summary'!$E$81:$E$167)</f>
        <v>184772.40648673667</v>
      </c>
      <c r="G126" s="63">
        <f t="shared" si="59"/>
        <v>30744.530223475369</v>
      </c>
      <c r="H126" s="63">
        <f t="shared" si="59"/>
        <v>152388.84533890086</v>
      </c>
      <c r="I126" s="63">
        <f t="shared" si="59"/>
        <v>0</v>
      </c>
      <c r="J126" s="63">
        <f t="shared" si="59"/>
        <v>0</v>
      </c>
      <c r="K126" s="63">
        <f t="shared" si="59"/>
        <v>1639.0309243604086</v>
      </c>
      <c r="L126" s="63">
        <f t="shared" si="59"/>
        <v>0</v>
      </c>
      <c r="M126" s="63">
        <f t="shared" si="59"/>
        <v>0</v>
      </c>
      <c r="N126" s="63">
        <f t="shared" si="59"/>
        <v>0</v>
      </c>
      <c r="O126" s="63">
        <f t="shared" si="59"/>
        <v>0</v>
      </c>
      <c r="Q126" s="61"/>
      <c r="V126" s="30">
        <f t="shared" si="60"/>
        <v>0</v>
      </c>
    </row>
    <row r="127" spans="1:22" x14ac:dyDescent="0.25">
      <c r="A127" s="8">
        <f t="shared" si="61"/>
        <v>92</v>
      </c>
      <c r="B127" s="8">
        <v>925</v>
      </c>
      <c r="C127" s="3" t="s">
        <v>299</v>
      </c>
      <c r="D127" s="34" t="s">
        <v>200</v>
      </c>
      <c r="F127" s="63">
        <f>SUMIF('Trial Balance Summary'!$A$81:$A$167,'Class Expense - Elec'!B127,'Trial Balance Summary'!$E$81:$E$167)</f>
        <v>1197545.0615263765</v>
      </c>
      <c r="G127" s="63">
        <f t="shared" si="59"/>
        <v>199261.13989706693</v>
      </c>
      <c r="H127" s="63">
        <f t="shared" si="59"/>
        <v>987661.05089618557</v>
      </c>
      <c r="I127" s="63">
        <f t="shared" si="59"/>
        <v>0</v>
      </c>
      <c r="J127" s="63">
        <f t="shared" si="59"/>
        <v>0</v>
      </c>
      <c r="K127" s="63">
        <f t="shared" si="59"/>
        <v>10622.870733123855</v>
      </c>
      <c r="L127" s="63">
        <f t="shared" si="59"/>
        <v>0</v>
      </c>
      <c r="M127" s="63">
        <f t="shared" si="59"/>
        <v>0</v>
      </c>
      <c r="N127" s="63">
        <f t="shared" si="59"/>
        <v>0</v>
      </c>
      <c r="O127" s="63">
        <f t="shared" si="59"/>
        <v>0</v>
      </c>
      <c r="Q127" s="61"/>
      <c r="V127" s="30">
        <f t="shared" si="60"/>
        <v>0</v>
      </c>
    </row>
    <row r="128" spans="1:22" x14ac:dyDescent="0.25">
      <c r="A128" s="8">
        <f t="shared" si="61"/>
        <v>93</v>
      </c>
      <c r="B128" s="8">
        <v>926</v>
      </c>
      <c r="C128" s="3" t="s">
        <v>300</v>
      </c>
      <c r="D128" s="34" t="s">
        <v>200</v>
      </c>
      <c r="F128" s="63">
        <f>SUMIF('Trial Balance Summary'!$A$81:$A$167,'Class Expense - Elec'!B128,'Trial Balance Summary'!$E$81:$E$167)</f>
        <v>-2936780.6347566419</v>
      </c>
      <c r="G128" s="63">
        <f t="shared" si="59"/>
        <v>-488654.89551046112</v>
      </c>
      <c r="H128" s="63">
        <f t="shared" si="59"/>
        <v>-2422074.9107163562</v>
      </c>
      <c r="I128" s="63">
        <f t="shared" si="59"/>
        <v>0</v>
      </c>
      <c r="J128" s="63">
        <f t="shared" si="59"/>
        <v>0</v>
      </c>
      <c r="K128" s="63">
        <f t="shared" si="59"/>
        <v>-26050.828529824052</v>
      </c>
      <c r="L128" s="63">
        <f t="shared" si="59"/>
        <v>0</v>
      </c>
      <c r="M128" s="63">
        <f t="shared" si="59"/>
        <v>0</v>
      </c>
      <c r="N128" s="63">
        <f t="shared" si="59"/>
        <v>0</v>
      </c>
      <c r="O128" s="63">
        <f t="shared" si="59"/>
        <v>0</v>
      </c>
      <c r="Q128" s="61"/>
      <c r="V128" s="30">
        <f t="shared" si="60"/>
        <v>0</v>
      </c>
    </row>
    <row r="129" spans="1:22" x14ac:dyDescent="0.25">
      <c r="A129" s="8">
        <f t="shared" si="61"/>
        <v>94</v>
      </c>
      <c r="B129" s="8">
        <v>927</v>
      </c>
      <c r="C129" s="3" t="s">
        <v>301</v>
      </c>
      <c r="D129" s="34" t="s">
        <v>200</v>
      </c>
      <c r="F129" s="63">
        <f>SUMIF('Trial Balance Summary'!$A$81:$A$167,'Class Expense - Elec'!B129,'Trial Balance Summary'!$E$81:$E$167)</f>
        <v>0</v>
      </c>
      <c r="G129" s="63">
        <f t="shared" si="59"/>
        <v>0</v>
      </c>
      <c r="H129" s="63">
        <f t="shared" si="59"/>
        <v>0</v>
      </c>
      <c r="I129" s="63">
        <f t="shared" si="59"/>
        <v>0</v>
      </c>
      <c r="J129" s="63">
        <f t="shared" si="59"/>
        <v>0</v>
      </c>
      <c r="K129" s="63">
        <f t="shared" si="59"/>
        <v>0</v>
      </c>
      <c r="L129" s="63">
        <f t="shared" si="59"/>
        <v>0</v>
      </c>
      <c r="M129" s="63">
        <f t="shared" si="59"/>
        <v>0</v>
      </c>
      <c r="N129" s="63">
        <f t="shared" si="59"/>
        <v>0</v>
      </c>
      <c r="O129" s="63">
        <f t="shared" si="59"/>
        <v>0</v>
      </c>
      <c r="Q129" s="61"/>
      <c r="V129" s="30">
        <f t="shared" si="60"/>
        <v>0</v>
      </c>
    </row>
    <row r="130" spans="1:22" x14ac:dyDescent="0.25">
      <c r="A130" s="8">
        <f t="shared" si="61"/>
        <v>95</v>
      </c>
      <c r="B130" s="8">
        <v>928</v>
      </c>
      <c r="C130" s="3" t="s">
        <v>302</v>
      </c>
      <c r="D130" s="34" t="s">
        <v>200</v>
      </c>
      <c r="F130" s="63">
        <f>SUMIF('Trial Balance Summary'!$A$81:$A$167,'Class Expense - Elec'!B130,'Trial Balance Summary'!$E$81:$E$167)</f>
        <v>14080.764013708533</v>
      </c>
      <c r="G130" s="63">
        <f t="shared" si="59"/>
        <v>2342.9173382561385</v>
      </c>
      <c r="H130" s="63">
        <f t="shared" si="59"/>
        <v>11612.942702527484</v>
      </c>
      <c r="I130" s="63">
        <f t="shared" si="59"/>
        <v>0</v>
      </c>
      <c r="J130" s="63">
        <f t="shared" si="59"/>
        <v>0</v>
      </c>
      <c r="K130" s="63">
        <f t="shared" si="59"/>
        <v>124.9039729249081</v>
      </c>
      <c r="L130" s="63">
        <f t="shared" si="59"/>
        <v>0</v>
      </c>
      <c r="M130" s="63">
        <f t="shared" si="59"/>
        <v>0</v>
      </c>
      <c r="N130" s="63">
        <f t="shared" si="59"/>
        <v>0</v>
      </c>
      <c r="O130" s="63">
        <f t="shared" si="59"/>
        <v>0</v>
      </c>
      <c r="Q130" s="61"/>
      <c r="V130" s="30">
        <f t="shared" si="60"/>
        <v>0</v>
      </c>
    </row>
    <row r="131" spans="1:22" x14ac:dyDescent="0.25">
      <c r="A131" s="8">
        <f t="shared" si="61"/>
        <v>96</v>
      </c>
      <c r="B131" s="8">
        <v>929</v>
      </c>
      <c r="C131" s="3" t="s">
        <v>303</v>
      </c>
      <c r="D131" s="34" t="s">
        <v>200</v>
      </c>
      <c r="F131" s="63">
        <f>SUMIF('Trial Balance Summary'!$A$81:$A$167,'Class Expense - Elec'!B131,'Trial Balance Summary'!$E$81:$E$167)</f>
        <v>-3374549.421622491</v>
      </c>
      <c r="G131" s="63">
        <f t="shared" si="59"/>
        <v>-561495.83509987628</v>
      </c>
      <c r="H131" s="63">
        <f t="shared" si="59"/>
        <v>-2783119.5126909851</v>
      </c>
      <c r="I131" s="63">
        <f t="shared" si="59"/>
        <v>0</v>
      </c>
      <c r="J131" s="63">
        <f t="shared" si="59"/>
        <v>0</v>
      </c>
      <c r="K131" s="63">
        <f t="shared" si="59"/>
        <v>-29934.073831629285</v>
      </c>
      <c r="L131" s="63">
        <f t="shared" si="59"/>
        <v>0</v>
      </c>
      <c r="M131" s="63">
        <f t="shared" si="59"/>
        <v>0</v>
      </c>
      <c r="N131" s="63">
        <f t="shared" si="59"/>
        <v>0</v>
      </c>
      <c r="O131" s="63">
        <f t="shared" si="59"/>
        <v>0</v>
      </c>
      <c r="Q131" s="61"/>
      <c r="V131" s="30">
        <f t="shared" si="60"/>
        <v>0</v>
      </c>
    </row>
    <row r="132" spans="1:22" x14ac:dyDescent="0.25">
      <c r="A132" s="8">
        <f t="shared" si="61"/>
        <v>97</v>
      </c>
      <c r="B132" s="8">
        <v>930</v>
      </c>
      <c r="C132" s="3" t="s">
        <v>304</v>
      </c>
      <c r="D132" s="34" t="s">
        <v>200</v>
      </c>
      <c r="F132" s="63">
        <f>SUMIF('Trial Balance Summary'!$A$81:$A$167,'Class Expense - Elec'!B132,'Trial Balance Summary'!$E$81:$E$167)</f>
        <v>2636538.2118650703</v>
      </c>
      <c r="G132" s="63">
        <f t="shared" si="59"/>
        <v>438697.15333199356</v>
      </c>
      <c r="H132" s="63">
        <f t="shared" si="59"/>
        <v>2174453.5422655162</v>
      </c>
      <c r="I132" s="63">
        <f t="shared" si="59"/>
        <v>0</v>
      </c>
      <c r="J132" s="63">
        <f t="shared" si="59"/>
        <v>0</v>
      </c>
      <c r="K132" s="63">
        <f t="shared" si="59"/>
        <v>23387.516267559902</v>
      </c>
      <c r="L132" s="63">
        <f t="shared" si="59"/>
        <v>0</v>
      </c>
      <c r="M132" s="63">
        <f t="shared" si="59"/>
        <v>0</v>
      </c>
      <c r="N132" s="63">
        <f t="shared" si="59"/>
        <v>0</v>
      </c>
      <c r="O132" s="63">
        <f t="shared" si="59"/>
        <v>0</v>
      </c>
      <c r="Q132" s="61"/>
      <c r="V132" s="30">
        <f t="shared" si="60"/>
        <v>0</v>
      </c>
    </row>
    <row r="133" spans="1:22" x14ac:dyDescent="0.25">
      <c r="A133" s="8">
        <f t="shared" si="61"/>
        <v>98</v>
      </c>
      <c r="B133" s="8">
        <v>931</v>
      </c>
      <c r="C133" s="3" t="s">
        <v>218</v>
      </c>
      <c r="D133" s="34" t="s">
        <v>200</v>
      </c>
      <c r="F133" s="63">
        <f>SUMIF('Trial Balance Summary'!$A$81:$A$167,'Class Expense - Elec'!B133,'Trial Balance Summary'!$E$81:$E$167)</f>
        <v>0</v>
      </c>
      <c r="G133" s="63">
        <f t="shared" si="59"/>
        <v>0</v>
      </c>
      <c r="H133" s="63">
        <f t="shared" si="59"/>
        <v>0</v>
      </c>
      <c r="I133" s="63">
        <f t="shared" si="59"/>
        <v>0</v>
      </c>
      <c r="J133" s="63">
        <f t="shared" si="59"/>
        <v>0</v>
      </c>
      <c r="K133" s="63">
        <f t="shared" si="59"/>
        <v>0</v>
      </c>
      <c r="L133" s="63">
        <f t="shared" si="59"/>
        <v>0</v>
      </c>
      <c r="M133" s="63">
        <f t="shared" si="59"/>
        <v>0</v>
      </c>
      <c r="N133" s="63">
        <f t="shared" si="59"/>
        <v>0</v>
      </c>
      <c r="O133" s="63">
        <f t="shared" si="59"/>
        <v>0</v>
      </c>
      <c r="Q133" s="61"/>
      <c r="V133" s="30">
        <f t="shared" si="60"/>
        <v>0</v>
      </c>
    </row>
    <row r="134" spans="1:22" x14ac:dyDescent="0.25">
      <c r="A134" s="8">
        <f t="shared" si="61"/>
        <v>99</v>
      </c>
      <c r="B134" s="8">
        <v>933</v>
      </c>
      <c r="C134" s="23" t="s">
        <v>305</v>
      </c>
      <c r="D134" s="34" t="s">
        <v>200</v>
      </c>
      <c r="F134" s="63">
        <f>SUMIF('Trial Balance Summary'!$A$81:$A$167,'Class Expense - Elec'!B134,'Trial Balance Summary'!$E$81:$E$167)</f>
        <v>0</v>
      </c>
      <c r="G134" s="63">
        <f t="shared" si="59"/>
        <v>0</v>
      </c>
      <c r="H134" s="63">
        <f t="shared" si="59"/>
        <v>0</v>
      </c>
      <c r="I134" s="63">
        <f t="shared" si="59"/>
        <v>0</v>
      </c>
      <c r="J134" s="63">
        <f t="shared" si="59"/>
        <v>0</v>
      </c>
      <c r="K134" s="63">
        <f t="shared" si="59"/>
        <v>0</v>
      </c>
      <c r="L134" s="63">
        <f t="shared" si="59"/>
        <v>0</v>
      </c>
      <c r="M134" s="63">
        <f t="shared" si="59"/>
        <v>0</v>
      </c>
      <c r="N134" s="63">
        <f t="shared" si="59"/>
        <v>0</v>
      </c>
      <c r="O134" s="63">
        <f t="shared" si="59"/>
        <v>0</v>
      </c>
      <c r="Q134" s="61"/>
      <c r="V134" s="30">
        <f t="shared" si="60"/>
        <v>0</v>
      </c>
    </row>
    <row r="135" spans="1:22" x14ac:dyDescent="0.25">
      <c r="A135" s="8">
        <f t="shared" si="61"/>
        <v>100</v>
      </c>
      <c r="B135" s="8">
        <v>935</v>
      </c>
      <c r="C135" s="3" t="s">
        <v>306</v>
      </c>
      <c r="D135" s="34" t="s">
        <v>193</v>
      </c>
      <c r="F135" s="63">
        <f>SUMIF('Trial Balance Summary'!$A$81:$A$167,'Class Expense - Elec'!B135,'Trial Balance Summary'!$E$81:$E$167)</f>
        <v>7177971.7234161068</v>
      </c>
      <c r="G135" s="63">
        <f t="shared" si="59"/>
        <v>1194352.4078616097</v>
      </c>
      <c r="H135" s="63">
        <f t="shared" si="59"/>
        <v>5919946.8340808731</v>
      </c>
      <c r="I135" s="63">
        <f t="shared" si="59"/>
        <v>0</v>
      </c>
      <c r="J135" s="63">
        <f t="shared" si="59"/>
        <v>0</v>
      </c>
      <c r="K135" s="63">
        <f t="shared" si="59"/>
        <v>63672.481473623528</v>
      </c>
      <c r="L135" s="63">
        <f t="shared" si="59"/>
        <v>0</v>
      </c>
      <c r="M135" s="63">
        <f t="shared" si="59"/>
        <v>0</v>
      </c>
      <c r="N135" s="63">
        <f t="shared" si="59"/>
        <v>0</v>
      </c>
      <c r="O135" s="63">
        <f t="shared" si="59"/>
        <v>0</v>
      </c>
      <c r="Q135" s="61"/>
      <c r="V135" s="30">
        <f t="shared" si="60"/>
        <v>0</v>
      </c>
    </row>
    <row r="136" spans="1:22" x14ac:dyDescent="0.25">
      <c r="A136" s="8">
        <f t="shared" si="61"/>
        <v>101</v>
      </c>
      <c r="C136" s="14" t="s">
        <v>307</v>
      </c>
      <c r="F136" s="64">
        <f>SUM(F122:F135)</f>
        <v>14660961.928807415</v>
      </c>
      <c r="G136" s="64">
        <f t="shared" ref="G136:O136" si="62">SUM(G122:G135)</f>
        <v>2439457.2528219819</v>
      </c>
      <c r="H136" s="64">
        <f t="shared" si="62"/>
        <v>12091454.034555314</v>
      </c>
      <c r="I136" s="64">
        <f t="shared" si="62"/>
        <v>0</v>
      </c>
      <c r="J136" s="64">
        <f t="shared" si="62"/>
        <v>0</v>
      </c>
      <c r="K136" s="64">
        <f t="shared" si="62"/>
        <v>130050.6414301146</v>
      </c>
      <c r="L136" s="64">
        <f t="shared" si="62"/>
        <v>0</v>
      </c>
      <c r="M136" s="64">
        <f t="shared" si="62"/>
        <v>0</v>
      </c>
      <c r="N136" s="64">
        <f t="shared" si="62"/>
        <v>0</v>
      </c>
      <c r="O136" s="64">
        <f t="shared" si="62"/>
        <v>0</v>
      </c>
      <c r="V136" s="30">
        <f t="shared" si="60"/>
        <v>0</v>
      </c>
    </row>
    <row r="137" spans="1:22" x14ac:dyDescent="0.25">
      <c r="A137" s="8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1:22" x14ac:dyDescent="0.25">
      <c r="A138" s="8"/>
      <c r="C138" s="6" t="s">
        <v>308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1:22" x14ac:dyDescent="0.25">
      <c r="A139" s="8">
        <f>A136+1</f>
        <v>102</v>
      </c>
      <c r="C139" s="3" t="s">
        <v>311</v>
      </c>
      <c r="D139" s="34" t="s">
        <v>189</v>
      </c>
      <c r="F139" s="63">
        <f>'Trial Balance Summary'!E171</f>
        <v>5067788.6224965844</v>
      </c>
      <c r="G139" s="63">
        <f t="shared" ref="G139:O143" si="63">IFERROR($F139*VLOOKUP($D139,CLASSIFIERS,G$178,FALSE),0)</f>
        <v>0</v>
      </c>
      <c r="H139" s="63">
        <f t="shared" si="63"/>
        <v>5067788.6224965844</v>
      </c>
      <c r="I139" s="63">
        <f t="shared" si="63"/>
        <v>0</v>
      </c>
      <c r="J139" s="63">
        <f t="shared" si="63"/>
        <v>0</v>
      </c>
      <c r="K139" s="63">
        <f t="shared" si="63"/>
        <v>0</v>
      </c>
      <c r="L139" s="63">
        <f t="shared" si="63"/>
        <v>0</v>
      </c>
      <c r="M139" s="63">
        <f t="shared" si="63"/>
        <v>0</v>
      </c>
      <c r="N139" s="63">
        <f t="shared" si="63"/>
        <v>0</v>
      </c>
      <c r="O139" s="63">
        <f t="shared" si="63"/>
        <v>0</v>
      </c>
      <c r="V139" s="30">
        <f t="shared" ref="V139:V144" si="64">IF(ROUND(SUM(G139:O139)-F139,1)=0,0,1)</f>
        <v>0</v>
      </c>
    </row>
    <row r="140" spans="1:22" x14ac:dyDescent="0.25">
      <c r="A140" s="8">
        <f>A139+1</f>
        <v>103</v>
      </c>
      <c r="C140" s="3" t="s">
        <v>312</v>
      </c>
      <c r="D140" s="34" t="s">
        <v>190</v>
      </c>
      <c r="F140" s="63">
        <f>'Trial Balance Summary'!E172</f>
        <v>0</v>
      </c>
      <c r="G140" s="63">
        <f t="shared" si="63"/>
        <v>0</v>
      </c>
      <c r="H140" s="63">
        <f t="shared" si="63"/>
        <v>0</v>
      </c>
      <c r="I140" s="63">
        <f t="shared" si="63"/>
        <v>0</v>
      </c>
      <c r="J140" s="63">
        <f t="shared" si="63"/>
        <v>0</v>
      </c>
      <c r="K140" s="63">
        <f t="shared" si="63"/>
        <v>0</v>
      </c>
      <c r="L140" s="63">
        <f t="shared" si="63"/>
        <v>0</v>
      </c>
      <c r="M140" s="63">
        <f t="shared" si="63"/>
        <v>0</v>
      </c>
      <c r="N140" s="63">
        <f t="shared" si="63"/>
        <v>0</v>
      </c>
      <c r="O140" s="63">
        <f t="shared" si="63"/>
        <v>0</v>
      </c>
      <c r="V140" s="30">
        <f t="shared" si="64"/>
        <v>0</v>
      </c>
    </row>
    <row r="141" spans="1:22" x14ac:dyDescent="0.25">
      <c r="A141" s="8">
        <f t="shared" ref="A141:A144" si="65">A140+1</f>
        <v>104</v>
      </c>
      <c r="C141" s="3" t="s">
        <v>313</v>
      </c>
      <c r="D141" s="34" t="s">
        <v>191</v>
      </c>
      <c r="F141" s="63">
        <f>'Trial Balance Summary'!E173</f>
        <v>4423358.7754448187</v>
      </c>
      <c r="G141" s="63">
        <f t="shared" si="63"/>
        <v>0</v>
      </c>
      <c r="H141" s="63">
        <f t="shared" si="63"/>
        <v>4423358.7754448187</v>
      </c>
      <c r="I141" s="63">
        <f t="shared" si="63"/>
        <v>0</v>
      </c>
      <c r="J141" s="63">
        <f t="shared" si="63"/>
        <v>0</v>
      </c>
      <c r="K141" s="63">
        <f t="shared" si="63"/>
        <v>0</v>
      </c>
      <c r="L141" s="63">
        <f t="shared" si="63"/>
        <v>0</v>
      </c>
      <c r="M141" s="63">
        <f t="shared" si="63"/>
        <v>0</v>
      </c>
      <c r="N141" s="63">
        <f t="shared" si="63"/>
        <v>0</v>
      </c>
      <c r="O141" s="63">
        <f t="shared" si="63"/>
        <v>0</v>
      </c>
      <c r="V141" s="30">
        <f t="shared" si="64"/>
        <v>0</v>
      </c>
    </row>
    <row r="142" spans="1:22" x14ac:dyDescent="0.25">
      <c r="A142" s="8">
        <f t="shared" si="65"/>
        <v>105</v>
      </c>
      <c r="C142" s="3" t="s">
        <v>314</v>
      </c>
      <c r="D142" s="34" t="s">
        <v>192</v>
      </c>
      <c r="F142" s="63">
        <f>'Trial Balance Summary'!E174</f>
        <v>20056026.456051167</v>
      </c>
      <c r="G142" s="63">
        <f t="shared" si="63"/>
        <v>4390290.9521048004</v>
      </c>
      <c r="H142" s="63">
        <f t="shared" si="63"/>
        <v>15431683.378734676</v>
      </c>
      <c r="I142" s="63">
        <f t="shared" si="63"/>
        <v>0</v>
      </c>
      <c r="J142" s="63">
        <f t="shared" si="63"/>
        <v>0</v>
      </c>
      <c r="K142" s="63">
        <f t="shared" si="63"/>
        <v>234052.12521169076</v>
      </c>
      <c r="L142" s="63">
        <f t="shared" si="63"/>
        <v>0</v>
      </c>
      <c r="M142" s="63">
        <f t="shared" si="63"/>
        <v>0</v>
      </c>
      <c r="N142" s="63">
        <f t="shared" si="63"/>
        <v>0</v>
      </c>
      <c r="O142" s="63">
        <f t="shared" si="63"/>
        <v>0</v>
      </c>
      <c r="V142" s="30">
        <f t="shared" si="64"/>
        <v>0</v>
      </c>
    </row>
    <row r="143" spans="1:22" x14ac:dyDescent="0.25">
      <c r="A143" s="8">
        <f t="shared" si="65"/>
        <v>106</v>
      </c>
      <c r="C143" s="3" t="s">
        <v>315</v>
      </c>
      <c r="D143" s="34" t="s">
        <v>193</v>
      </c>
      <c r="F143" s="63">
        <f>'Trial Balance Summary'!E175</f>
        <v>10193212.156954857</v>
      </c>
      <c r="G143" s="63">
        <f t="shared" si="63"/>
        <v>1696062.3352399243</v>
      </c>
      <c r="H143" s="63">
        <f t="shared" si="63"/>
        <v>8406730.5309697259</v>
      </c>
      <c r="I143" s="63">
        <f t="shared" si="63"/>
        <v>0</v>
      </c>
      <c r="J143" s="63">
        <f t="shared" si="63"/>
        <v>0</v>
      </c>
      <c r="K143" s="63">
        <f t="shared" si="63"/>
        <v>90419.290745205144</v>
      </c>
      <c r="L143" s="63">
        <f t="shared" si="63"/>
        <v>0</v>
      </c>
      <c r="M143" s="63">
        <f t="shared" si="63"/>
        <v>0</v>
      </c>
      <c r="N143" s="63">
        <f t="shared" si="63"/>
        <v>0</v>
      </c>
      <c r="O143" s="63">
        <f t="shared" si="63"/>
        <v>0</v>
      </c>
      <c r="V143" s="30">
        <f t="shared" si="64"/>
        <v>0</v>
      </c>
    </row>
    <row r="144" spans="1:22" x14ac:dyDescent="0.25">
      <c r="A144" s="8">
        <f t="shared" si="65"/>
        <v>107</v>
      </c>
      <c r="C144" s="14" t="s">
        <v>316</v>
      </c>
      <c r="F144" s="64">
        <f>SUM(F139:F143)</f>
        <v>39740386.010947429</v>
      </c>
      <c r="G144" s="64">
        <f t="shared" ref="G144:O144" si="66">SUM(G139:G143)</f>
        <v>6086353.2873447249</v>
      </c>
      <c r="H144" s="64">
        <f t="shared" si="66"/>
        <v>33329561.307645805</v>
      </c>
      <c r="I144" s="64">
        <f t="shared" si="66"/>
        <v>0</v>
      </c>
      <c r="J144" s="64">
        <f t="shared" si="66"/>
        <v>0</v>
      </c>
      <c r="K144" s="64">
        <f t="shared" si="66"/>
        <v>324471.41595689591</v>
      </c>
      <c r="L144" s="64">
        <f t="shared" si="66"/>
        <v>0</v>
      </c>
      <c r="M144" s="64">
        <f t="shared" si="66"/>
        <v>0</v>
      </c>
      <c r="N144" s="64">
        <f t="shared" si="66"/>
        <v>0</v>
      </c>
      <c r="O144" s="64">
        <f t="shared" si="66"/>
        <v>0</v>
      </c>
      <c r="V144" s="30">
        <f t="shared" si="64"/>
        <v>0</v>
      </c>
    </row>
    <row r="145" spans="1:22" x14ac:dyDescent="0.25">
      <c r="A145" s="8"/>
      <c r="F145" s="63"/>
      <c r="G145" s="63"/>
      <c r="H145" s="63"/>
      <c r="I145" s="63"/>
      <c r="J145" s="63"/>
      <c r="K145" s="63"/>
      <c r="L145" s="63"/>
      <c r="M145" s="63"/>
      <c r="N145" s="63"/>
      <c r="O145" s="63"/>
    </row>
    <row r="146" spans="1:22" x14ac:dyDescent="0.25">
      <c r="A146" s="8"/>
      <c r="C146" s="6" t="s">
        <v>317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</row>
    <row r="147" spans="1:22" x14ac:dyDescent="0.25">
      <c r="A147" s="8">
        <f>A144+1</f>
        <v>108</v>
      </c>
      <c r="C147" s="3" t="s">
        <v>318</v>
      </c>
      <c r="D147" s="34" t="s">
        <v>190</v>
      </c>
      <c r="F147" s="63">
        <f>'Trial Balance Summary'!E180</f>
        <v>4193244.8550798665</v>
      </c>
      <c r="G147" s="63">
        <f t="shared" ref="G147:O150" si="67">IFERROR($F147*VLOOKUP($D147,CLASSIFIERS,G$178,FALSE),0)</f>
        <v>0</v>
      </c>
      <c r="H147" s="63">
        <f t="shared" si="67"/>
        <v>4193244.8550798665</v>
      </c>
      <c r="I147" s="63">
        <f t="shared" si="67"/>
        <v>0</v>
      </c>
      <c r="J147" s="63">
        <f t="shared" si="67"/>
        <v>0</v>
      </c>
      <c r="K147" s="63">
        <f t="shared" si="67"/>
        <v>0</v>
      </c>
      <c r="L147" s="63">
        <f t="shared" si="67"/>
        <v>0</v>
      </c>
      <c r="M147" s="63">
        <f t="shared" si="67"/>
        <v>0</v>
      </c>
      <c r="N147" s="63">
        <f t="shared" si="67"/>
        <v>0</v>
      </c>
      <c r="O147" s="63">
        <f t="shared" si="67"/>
        <v>0</v>
      </c>
      <c r="V147" s="30">
        <f t="shared" ref="V147:V151" si="68">IF(ROUND(SUM(G147:O147)-F147,1)=0,0,1)</f>
        <v>0</v>
      </c>
    </row>
    <row r="148" spans="1:22" x14ac:dyDescent="0.25">
      <c r="A148" s="8">
        <f>A147+1</f>
        <v>109</v>
      </c>
      <c r="C148" s="3" t="s">
        <v>319</v>
      </c>
      <c r="D148" s="34" t="s">
        <v>200</v>
      </c>
      <c r="F148" s="63">
        <f>'Trial Balance Summary'!E181</f>
        <v>2437186.2011200665</v>
      </c>
      <c r="G148" s="63">
        <f t="shared" si="67"/>
        <v>405526.70306835906</v>
      </c>
      <c r="H148" s="63">
        <f t="shared" si="67"/>
        <v>2010040.3416635101</v>
      </c>
      <c r="I148" s="63">
        <f t="shared" si="67"/>
        <v>0</v>
      </c>
      <c r="J148" s="63">
        <f t="shared" si="67"/>
        <v>0</v>
      </c>
      <c r="K148" s="63">
        <f t="shared" si="67"/>
        <v>21619.156388196941</v>
      </c>
      <c r="L148" s="63">
        <f t="shared" si="67"/>
        <v>0</v>
      </c>
      <c r="M148" s="63">
        <f t="shared" si="67"/>
        <v>0</v>
      </c>
      <c r="N148" s="63">
        <f t="shared" si="67"/>
        <v>0</v>
      </c>
      <c r="O148" s="63">
        <f t="shared" si="67"/>
        <v>0</v>
      </c>
      <c r="V148" s="30">
        <f t="shared" si="68"/>
        <v>0</v>
      </c>
    </row>
    <row r="149" spans="1:22" x14ac:dyDescent="0.25">
      <c r="A149" s="8">
        <f t="shared" ref="A149:A151" si="69">A148+1</f>
        <v>110</v>
      </c>
      <c r="C149" s="3" t="s">
        <v>320</v>
      </c>
      <c r="D149" s="34" t="s">
        <v>200</v>
      </c>
      <c r="F149" s="63">
        <f>'Trial Balance Summary'!E182</f>
        <v>218471.37254964598</v>
      </c>
      <c r="G149" s="63">
        <f t="shared" si="67"/>
        <v>36351.746692214474</v>
      </c>
      <c r="H149" s="63">
        <f t="shared" si="67"/>
        <v>180181.66692457514</v>
      </c>
      <c r="I149" s="63">
        <f t="shared" si="67"/>
        <v>0</v>
      </c>
      <c r="J149" s="63">
        <f t="shared" si="67"/>
        <v>0</v>
      </c>
      <c r="K149" s="63">
        <f t="shared" si="67"/>
        <v>1937.9589328563366</v>
      </c>
      <c r="L149" s="63">
        <f t="shared" si="67"/>
        <v>0</v>
      </c>
      <c r="M149" s="63">
        <f t="shared" si="67"/>
        <v>0</v>
      </c>
      <c r="N149" s="63">
        <f t="shared" si="67"/>
        <v>0</v>
      </c>
      <c r="O149" s="63">
        <f t="shared" si="67"/>
        <v>0</v>
      </c>
      <c r="V149" s="30">
        <f t="shared" si="68"/>
        <v>0</v>
      </c>
    </row>
    <row r="150" spans="1:22" x14ac:dyDescent="0.25">
      <c r="A150" s="8">
        <f t="shared" si="69"/>
        <v>111</v>
      </c>
      <c r="C150" s="3" t="s">
        <v>321</v>
      </c>
      <c r="D150" s="34" t="s">
        <v>200</v>
      </c>
      <c r="F150" s="63">
        <f>'Trial Balance Summary'!E183</f>
        <v>7954763.3399999999</v>
      </c>
      <c r="G150" s="63">
        <f t="shared" si="67"/>
        <v>1323603.8138886243</v>
      </c>
      <c r="H150" s="63">
        <f t="shared" si="67"/>
        <v>6560596.4839443369</v>
      </c>
      <c r="I150" s="63">
        <f t="shared" si="67"/>
        <v>0</v>
      </c>
      <c r="J150" s="63">
        <f t="shared" si="67"/>
        <v>0</v>
      </c>
      <c r="K150" s="63">
        <f t="shared" si="67"/>
        <v>70563.04216703694</v>
      </c>
      <c r="L150" s="63">
        <f t="shared" si="67"/>
        <v>0</v>
      </c>
      <c r="M150" s="63">
        <f t="shared" si="67"/>
        <v>0</v>
      </c>
      <c r="N150" s="63">
        <f t="shared" si="67"/>
        <v>0</v>
      </c>
      <c r="O150" s="63">
        <f t="shared" si="67"/>
        <v>0</v>
      </c>
      <c r="V150" s="30">
        <f t="shared" si="68"/>
        <v>0</v>
      </c>
    </row>
    <row r="151" spans="1:22" x14ac:dyDescent="0.25">
      <c r="A151" s="8">
        <f t="shared" si="69"/>
        <v>112</v>
      </c>
      <c r="C151" s="14" t="s">
        <v>325</v>
      </c>
      <c r="F151" s="64">
        <f>SUM(F147:F150)</f>
        <v>14803665.768749578</v>
      </c>
      <c r="G151" s="64">
        <f t="shared" ref="G151:O151" si="70">SUM(G147:G150)</f>
        <v>1765482.2636491978</v>
      </c>
      <c r="H151" s="64">
        <f t="shared" si="70"/>
        <v>12944063.347612288</v>
      </c>
      <c r="I151" s="64">
        <f t="shared" si="70"/>
        <v>0</v>
      </c>
      <c r="J151" s="64">
        <f t="shared" si="70"/>
        <v>0</v>
      </c>
      <c r="K151" s="64">
        <f t="shared" si="70"/>
        <v>94120.157488090219</v>
      </c>
      <c r="L151" s="64">
        <f t="shared" si="70"/>
        <v>0</v>
      </c>
      <c r="M151" s="64">
        <f t="shared" si="70"/>
        <v>0</v>
      </c>
      <c r="N151" s="64">
        <f t="shared" si="70"/>
        <v>0</v>
      </c>
      <c r="O151" s="64">
        <f t="shared" si="70"/>
        <v>0</v>
      </c>
      <c r="V151" s="30">
        <f t="shared" si="68"/>
        <v>0</v>
      </c>
    </row>
    <row r="152" spans="1:22" x14ac:dyDescent="0.25">
      <c r="A152" s="8"/>
      <c r="F152" s="63"/>
      <c r="G152" s="63"/>
      <c r="H152" s="63"/>
      <c r="I152" s="63"/>
      <c r="J152" s="63"/>
      <c r="K152" s="63"/>
      <c r="L152" s="63"/>
      <c r="M152" s="63"/>
      <c r="N152" s="63"/>
      <c r="O152" s="63"/>
    </row>
    <row r="153" spans="1:22" x14ac:dyDescent="0.25">
      <c r="A153" s="8">
        <f>A151+1</f>
        <v>113</v>
      </c>
      <c r="B153" s="8">
        <v>427</v>
      </c>
      <c r="C153" s="6" t="s">
        <v>326</v>
      </c>
      <c r="D153" s="34" t="s">
        <v>200</v>
      </c>
      <c r="F153" s="64">
        <f>SUMIF('Trial Balance Summary'!$A$81:$A$167,'Class Expense - Elec'!B153,'Trial Balance Summary'!$E$81:$E$167)</f>
        <v>9384493.9399999995</v>
      </c>
      <c r="G153" s="64">
        <f t="shared" ref="G153:O153" si="71">IFERROR($F153*VLOOKUP($D153,CLASSIFIERS,G$178,FALSE),0)</f>
        <v>1561498.6190649744</v>
      </c>
      <c r="H153" s="64">
        <f t="shared" si="71"/>
        <v>7739749.7970519057</v>
      </c>
      <c r="I153" s="64">
        <f t="shared" si="71"/>
        <v>0</v>
      </c>
      <c r="J153" s="64">
        <f t="shared" si="71"/>
        <v>0</v>
      </c>
      <c r="K153" s="64">
        <f t="shared" si="71"/>
        <v>83245.523883118149</v>
      </c>
      <c r="L153" s="64">
        <f t="shared" si="71"/>
        <v>0</v>
      </c>
      <c r="M153" s="64">
        <f t="shared" si="71"/>
        <v>0</v>
      </c>
      <c r="N153" s="64">
        <f t="shared" si="71"/>
        <v>0</v>
      </c>
      <c r="O153" s="64">
        <f t="shared" si="71"/>
        <v>0</v>
      </c>
    </row>
    <row r="154" spans="1:22" x14ac:dyDescent="0.25">
      <c r="A154" s="8"/>
      <c r="F154" s="63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22" x14ac:dyDescent="0.25">
      <c r="A155" s="8">
        <f>A153+1</f>
        <v>114</v>
      </c>
      <c r="C155" s="6" t="s">
        <v>327</v>
      </c>
      <c r="F155" s="65">
        <f>F45+F68+F95+F103+F111+F119+F136+F144+F151+F153</f>
        <v>101305997.67935087</v>
      </c>
      <c r="G155" s="65">
        <f t="shared" ref="G155:O155" si="72">G45+G68+G95+G103+G111+G119+G136+G144+G151+G153</f>
        <v>21337592.883824281</v>
      </c>
      <c r="H155" s="65">
        <f t="shared" si="72"/>
        <v>79013275.778457776</v>
      </c>
      <c r="I155" s="65">
        <f t="shared" si="72"/>
        <v>132876.5423785327</v>
      </c>
      <c r="J155" s="65">
        <f t="shared" si="72"/>
        <v>122513.88</v>
      </c>
      <c r="K155" s="65">
        <f t="shared" si="72"/>
        <v>699738.59469027258</v>
      </c>
      <c r="L155" s="65">
        <f t="shared" si="72"/>
        <v>0</v>
      </c>
      <c r="M155" s="65">
        <f t="shared" si="72"/>
        <v>0</v>
      </c>
      <c r="N155" s="65">
        <f t="shared" si="72"/>
        <v>0</v>
      </c>
      <c r="O155" s="65">
        <f t="shared" si="72"/>
        <v>0</v>
      </c>
    </row>
    <row r="156" spans="1:22" x14ac:dyDescent="0.25">
      <c r="A156" s="8"/>
    </row>
    <row r="157" spans="1:22" x14ac:dyDescent="0.25">
      <c r="A157" s="8"/>
    </row>
    <row r="158" spans="1:22" x14ac:dyDescent="0.25">
      <c r="A158" s="8"/>
    </row>
    <row r="159" spans="1:22" x14ac:dyDescent="0.25">
      <c r="A159" s="8"/>
      <c r="B159" s="9" t="s">
        <v>182</v>
      </c>
      <c r="C159" s="40"/>
      <c r="D159" s="40"/>
      <c r="E159" s="9"/>
      <c r="F159" s="40"/>
    </row>
    <row r="160" spans="1:22" x14ac:dyDescent="0.25">
      <c r="A160" s="8"/>
      <c r="B160" s="8" t="s">
        <v>180</v>
      </c>
      <c r="C160" s="3" t="s">
        <v>773</v>
      </c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8" spans="3:15" x14ac:dyDescent="0.25">
      <c r="C178" s="32" t="s">
        <v>153</v>
      </c>
      <c r="G178" s="31">
        <v>4</v>
      </c>
      <c r="H178" s="31">
        <v>5</v>
      </c>
      <c r="I178" s="31">
        <v>6</v>
      </c>
      <c r="J178" s="31">
        <v>7</v>
      </c>
      <c r="K178" s="31">
        <v>8</v>
      </c>
      <c r="L178" s="31">
        <v>9</v>
      </c>
      <c r="M178" s="31">
        <v>10</v>
      </c>
      <c r="N178" s="31">
        <v>11</v>
      </c>
      <c r="O178" s="31">
        <v>12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of Classifiers'!$B$8:$B$61</xm:f>
          </x14:formula1>
          <xm:sqref>D147:D150 D153 D122:D135 D139:D143 D114:D118 D106:D110 D98:D102 D84:D92 D71:D80 D25:D29 D59:D65 D48:D55 D40:D42 D33:D36 D17:D21 D8:D13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V178"/>
  <sheetViews>
    <sheetView topLeftCell="A39" workbookViewId="0">
      <selection activeCell="A39" sqref="A39"/>
    </sheetView>
  </sheetViews>
  <sheetFormatPr defaultColWidth="8.7109375" defaultRowHeight="15" x14ac:dyDescent="0.25"/>
  <cols>
    <col min="1" max="1" width="8.7109375" style="3"/>
    <col min="2" max="2" width="8.7109375" style="8"/>
    <col min="3" max="3" width="53.85546875" style="3" bestFit="1" customWidth="1"/>
    <col min="4" max="4" width="12.5703125" style="3" customWidth="1"/>
    <col min="5" max="5" width="6.42578125" style="8" customWidth="1"/>
    <col min="6" max="15" width="14.5703125" style="3" customWidth="1"/>
    <col min="16" max="16384" width="8.7109375" style="3"/>
  </cols>
  <sheetData>
    <row r="1" spans="1:22" x14ac:dyDescent="0.25">
      <c r="A1" s="15" t="s">
        <v>656</v>
      </c>
      <c r="B1" s="7"/>
    </row>
    <row r="2" spans="1:22" x14ac:dyDescent="0.25">
      <c r="A2" s="15" t="s">
        <v>330</v>
      </c>
      <c r="B2" s="7"/>
    </row>
    <row r="4" spans="1:22" x14ac:dyDescent="0.25">
      <c r="A4" s="8" t="s">
        <v>0</v>
      </c>
      <c r="B4" s="8" t="s">
        <v>4</v>
      </c>
      <c r="C4" s="8"/>
      <c r="D4" s="8"/>
      <c r="F4" s="8"/>
      <c r="G4" s="8"/>
      <c r="H4" s="8"/>
      <c r="I4" s="8"/>
      <c r="J4" s="8"/>
    </row>
    <row r="5" spans="1:22" x14ac:dyDescent="0.25">
      <c r="A5" s="9" t="s">
        <v>1</v>
      </c>
      <c r="B5" s="9" t="s">
        <v>3</v>
      </c>
      <c r="C5" s="9" t="s">
        <v>2</v>
      </c>
      <c r="D5" s="9" t="s">
        <v>9</v>
      </c>
      <c r="E5" s="9" t="s">
        <v>178</v>
      </c>
      <c r="F5" s="9" t="s">
        <v>8</v>
      </c>
      <c r="G5" s="9" t="str">
        <f>'Table of Classifiers'!E5</f>
        <v>Consumer</v>
      </c>
      <c r="H5" s="9" t="str">
        <f>'Table of Classifiers'!F5</f>
        <v>Demand</v>
      </c>
      <c r="I5" s="9" t="str">
        <f>'Table of Classifiers'!G5</f>
        <v>Energy</v>
      </c>
      <c r="J5" s="9" t="str">
        <f>'Table of Classifiers'!H5</f>
        <v>Revenue</v>
      </c>
      <c r="K5" s="9" t="str">
        <f>'Table of Classifiers'!I5</f>
        <v>Lights</v>
      </c>
      <c r="L5" s="9" t="str">
        <f>'Table of Classifiers'!J5</f>
        <v>na</v>
      </c>
      <c r="M5" s="9" t="str">
        <f>'Table of Classifiers'!K5</f>
        <v>na</v>
      </c>
      <c r="N5" s="9" t="str">
        <f>'Table of Classifiers'!L5</f>
        <v>na</v>
      </c>
      <c r="O5" s="9" t="str">
        <f>'Table of Classifiers'!M5</f>
        <v>na</v>
      </c>
      <c r="V5" s="3" t="s">
        <v>152</v>
      </c>
    </row>
    <row r="7" spans="1:22" x14ac:dyDescent="0.25">
      <c r="C7" s="6" t="s">
        <v>216</v>
      </c>
    </row>
    <row r="8" spans="1:22" x14ac:dyDescent="0.25">
      <c r="A8" s="8">
        <v>1</v>
      </c>
      <c r="B8" s="8">
        <v>535</v>
      </c>
      <c r="C8" s="3" t="s">
        <v>232</v>
      </c>
      <c r="D8" s="34" t="s">
        <v>89</v>
      </c>
      <c r="E8" s="8" t="s">
        <v>180</v>
      </c>
      <c r="F8" s="63">
        <f>SUMIF('Trial Balance Summary'!$A$81:$A$167,'Class Expense - PRP'!B8,'Trial Balance Summary'!$K$81:$K$167)</f>
        <v>4163930.25</v>
      </c>
      <c r="G8" s="63">
        <f t="shared" ref="G8:O13" si="0">IFERROR($F8*VLOOKUP($D8,CLASSIFIERS,G$178,FALSE),0)</f>
        <v>0</v>
      </c>
      <c r="H8" s="63">
        <f t="shared" si="0"/>
        <v>4163930.25</v>
      </c>
      <c r="I8" s="63">
        <f t="shared" si="0"/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 t="shared" si="0"/>
        <v>0</v>
      </c>
      <c r="Q8" s="61"/>
      <c r="V8" s="30">
        <f t="shared" ref="V8:V14" si="1">IF(ROUND(SUM(G8:O8)-F8,1)=0,0,1)</f>
        <v>0</v>
      </c>
    </row>
    <row r="9" spans="1:22" x14ac:dyDescent="0.25">
      <c r="A9" s="8">
        <f>A8+1</f>
        <v>2</v>
      </c>
      <c r="B9" s="8">
        <v>536</v>
      </c>
      <c r="C9" s="3" t="s">
        <v>217</v>
      </c>
      <c r="D9" s="34" t="s">
        <v>89</v>
      </c>
      <c r="E9" s="8" t="s">
        <v>180</v>
      </c>
      <c r="F9" s="63">
        <f>SUMIF('Trial Balance Summary'!$A$81:$A$167,'Class Expense - PRP'!B9,'Trial Balance Summary'!$K$81:$K$167)</f>
        <v>3361162.02</v>
      </c>
      <c r="G9" s="63">
        <f t="shared" si="0"/>
        <v>0</v>
      </c>
      <c r="H9" s="63">
        <f t="shared" si="0"/>
        <v>3361162.02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3">
        <f t="shared" si="0"/>
        <v>0</v>
      </c>
      <c r="O9" s="63">
        <f t="shared" si="0"/>
        <v>0</v>
      </c>
      <c r="Q9" s="61"/>
      <c r="V9" s="30">
        <f t="shared" si="1"/>
        <v>0</v>
      </c>
    </row>
    <row r="10" spans="1:22" x14ac:dyDescent="0.25">
      <c r="A10" s="8">
        <f t="shared" ref="A10:A14" si="2">A9+1</f>
        <v>3</v>
      </c>
      <c r="B10" s="8">
        <v>537</v>
      </c>
      <c r="C10" s="23" t="s">
        <v>227</v>
      </c>
      <c r="D10" s="34" t="s">
        <v>89</v>
      </c>
      <c r="E10" s="8" t="s">
        <v>180</v>
      </c>
      <c r="F10" s="63">
        <f>SUMIF('Trial Balance Summary'!$A$81:$A$167,'Class Expense - PRP'!B10,'Trial Balance Summary'!$K$81:$K$167)</f>
        <v>1724319.9</v>
      </c>
      <c r="G10" s="63">
        <f t="shared" si="0"/>
        <v>0</v>
      </c>
      <c r="H10" s="63">
        <f t="shared" si="0"/>
        <v>1724319.9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Q10" s="61"/>
      <c r="V10" s="30">
        <f t="shared" si="1"/>
        <v>0</v>
      </c>
    </row>
    <row r="11" spans="1:22" x14ac:dyDescent="0.25">
      <c r="A11" s="8">
        <f t="shared" si="2"/>
        <v>4</v>
      </c>
      <c r="B11" s="8">
        <v>538</v>
      </c>
      <c r="C11" s="23" t="s">
        <v>228</v>
      </c>
      <c r="D11" s="34" t="s">
        <v>774</v>
      </c>
      <c r="E11" s="8" t="s">
        <v>180</v>
      </c>
      <c r="F11" s="63">
        <f>SUMIF('Trial Balance Summary'!$A$81:$A$167,'Class Expense - PRP'!B11,'Trial Balance Summary'!$K$81:$K$167)</f>
        <v>696</v>
      </c>
      <c r="G11" s="63">
        <f t="shared" si="0"/>
        <v>0</v>
      </c>
      <c r="H11" s="63">
        <f t="shared" si="0"/>
        <v>322.46106839889228</v>
      </c>
      <c r="I11" s="63">
        <f t="shared" si="0"/>
        <v>373.53893160110772</v>
      </c>
      <c r="J11" s="63">
        <f t="shared" si="0"/>
        <v>0</v>
      </c>
      <c r="K11" s="63">
        <f t="shared" si="0"/>
        <v>0</v>
      </c>
      <c r="L11" s="63">
        <f t="shared" si="0"/>
        <v>0</v>
      </c>
      <c r="M11" s="63">
        <f t="shared" si="0"/>
        <v>0</v>
      </c>
      <c r="N11" s="63">
        <f t="shared" si="0"/>
        <v>0</v>
      </c>
      <c r="O11" s="63">
        <f t="shared" si="0"/>
        <v>0</v>
      </c>
      <c r="Q11" s="61"/>
      <c r="V11" s="30">
        <f t="shared" si="1"/>
        <v>0</v>
      </c>
    </row>
    <row r="12" spans="1:22" x14ac:dyDescent="0.25">
      <c r="A12" s="8">
        <f t="shared" si="2"/>
        <v>5</v>
      </c>
      <c r="B12" s="8">
        <v>539</v>
      </c>
      <c r="C12" s="23" t="s">
        <v>229</v>
      </c>
      <c r="D12" s="34" t="s">
        <v>89</v>
      </c>
      <c r="E12" s="8" t="s">
        <v>180</v>
      </c>
      <c r="F12" s="63">
        <f>SUMIF('Trial Balance Summary'!$A$81:$A$167,'Class Expense - PRP'!B12,'Trial Balance Summary'!$K$81:$K$167)</f>
        <v>6618470.46</v>
      </c>
      <c r="G12" s="63">
        <f t="shared" si="0"/>
        <v>0</v>
      </c>
      <c r="H12" s="63">
        <f t="shared" si="0"/>
        <v>6618470.46</v>
      </c>
      <c r="I12" s="63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0</v>
      </c>
      <c r="M12" s="63">
        <f t="shared" si="0"/>
        <v>0</v>
      </c>
      <c r="N12" s="63">
        <f t="shared" si="0"/>
        <v>0</v>
      </c>
      <c r="O12" s="63">
        <f t="shared" si="0"/>
        <v>0</v>
      </c>
      <c r="Q12" s="61"/>
      <c r="V12" s="30">
        <f t="shared" si="1"/>
        <v>0</v>
      </c>
    </row>
    <row r="13" spans="1:22" x14ac:dyDescent="0.25">
      <c r="A13" s="8">
        <f t="shared" si="2"/>
        <v>6</v>
      </c>
      <c r="B13" s="8">
        <v>540</v>
      </c>
      <c r="C13" s="3" t="s">
        <v>218</v>
      </c>
      <c r="D13" s="34" t="s">
        <v>89</v>
      </c>
      <c r="E13" s="8" t="s">
        <v>180</v>
      </c>
      <c r="F13" s="63">
        <f>SUMIF('Trial Balance Summary'!$A$81:$A$167,'Class Expense - PRP'!B13,'Trial Balance Summary'!$K$81:$K$167)</f>
        <v>127623.79</v>
      </c>
      <c r="G13" s="63">
        <f t="shared" si="0"/>
        <v>0</v>
      </c>
      <c r="H13" s="63">
        <f t="shared" si="0"/>
        <v>127623.79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 t="shared" si="0"/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Q13" s="61"/>
      <c r="V13" s="30">
        <f t="shared" si="1"/>
        <v>0</v>
      </c>
    </row>
    <row r="14" spans="1:22" x14ac:dyDescent="0.25">
      <c r="A14" s="8">
        <f t="shared" si="2"/>
        <v>7</v>
      </c>
      <c r="C14" s="14" t="s">
        <v>219</v>
      </c>
      <c r="F14" s="64">
        <f>SUM(F8:F13)</f>
        <v>15996202.419999998</v>
      </c>
      <c r="G14" s="64">
        <f t="shared" ref="G14:O14" si="3">SUM(G8:G13)</f>
        <v>0</v>
      </c>
      <c r="H14" s="64">
        <f t="shared" si="3"/>
        <v>15995828.881068397</v>
      </c>
      <c r="I14" s="64">
        <f t="shared" si="3"/>
        <v>373.53893160110772</v>
      </c>
      <c r="J14" s="64">
        <f t="shared" si="3"/>
        <v>0</v>
      </c>
      <c r="K14" s="64">
        <f t="shared" si="3"/>
        <v>0</v>
      </c>
      <c r="L14" s="64">
        <f t="shared" si="3"/>
        <v>0</v>
      </c>
      <c r="M14" s="64">
        <f t="shared" si="3"/>
        <v>0</v>
      </c>
      <c r="N14" s="64">
        <f t="shared" si="3"/>
        <v>0</v>
      </c>
      <c r="O14" s="64">
        <f t="shared" si="3"/>
        <v>0</v>
      </c>
      <c r="V14" s="30">
        <f t="shared" si="1"/>
        <v>0</v>
      </c>
    </row>
    <row r="15" spans="1:22" x14ac:dyDescent="0.25"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22" x14ac:dyDescent="0.25">
      <c r="C16" s="15" t="s">
        <v>220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22" x14ac:dyDescent="0.25">
      <c r="A17" s="8">
        <f>A14+1</f>
        <v>8</v>
      </c>
      <c r="B17" s="8">
        <v>541</v>
      </c>
      <c r="C17" s="23" t="s">
        <v>221</v>
      </c>
      <c r="D17" s="34" t="s">
        <v>89</v>
      </c>
      <c r="E17" s="8" t="s">
        <v>180</v>
      </c>
      <c r="F17" s="63">
        <f>SUMIF('Trial Balance Summary'!$A$81:$A$167,'Class Expense - PRP'!B17,'Trial Balance Summary'!$K$81:$K$167)</f>
        <v>3297121.73</v>
      </c>
      <c r="G17" s="63">
        <f t="shared" ref="G17:O21" si="4">IFERROR($F17*VLOOKUP($D17,CLASSIFIERS,G$178,FALSE),0)</f>
        <v>0</v>
      </c>
      <c r="H17" s="63">
        <f t="shared" si="4"/>
        <v>3297121.73</v>
      </c>
      <c r="I17" s="63">
        <f t="shared" si="4"/>
        <v>0</v>
      </c>
      <c r="J17" s="63">
        <f t="shared" si="4"/>
        <v>0</v>
      </c>
      <c r="K17" s="63">
        <f t="shared" si="4"/>
        <v>0</v>
      </c>
      <c r="L17" s="63">
        <f t="shared" si="4"/>
        <v>0</v>
      </c>
      <c r="M17" s="63">
        <f t="shared" si="4"/>
        <v>0</v>
      </c>
      <c r="N17" s="63">
        <f t="shared" si="4"/>
        <v>0</v>
      </c>
      <c r="O17" s="63">
        <f t="shared" si="4"/>
        <v>0</v>
      </c>
      <c r="Q17" s="61"/>
      <c r="V17" s="30">
        <f t="shared" ref="V17:V21" si="5">IF(ROUND(SUM(G17:O17)-F17,1)=0,0,1)</f>
        <v>0</v>
      </c>
    </row>
    <row r="18" spans="1:22" x14ac:dyDescent="0.25">
      <c r="A18" s="8">
        <f>A17+1</f>
        <v>9</v>
      </c>
      <c r="B18" s="8">
        <v>542</v>
      </c>
      <c r="C18" s="23" t="s">
        <v>222</v>
      </c>
      <c r="D18" s="34" t="s">
        <v>776</v>
      </c>
      <c r="E18" s="8" t="s">
        <v>180</v>
      </c>
      <c r="F18" s="63">
        <f>SUMIF('Trial Balance Summary'!$A$81:$A$167,'Class Expense - PRP'!B18,'Trial Balance Summary'!$K$81:$K$167)</f>
        <v>78603.890000000014</v>
      </c>
      <c r="G18" s="63">
        <f t="shared" si="4"/>
        <v>0</v>
      </c>
      <c r="H18" s="63">
        <f t="shared" si="4"/>
        <v>64882.44000000001</v>
      </c>
      <c r="I18" s="63">
        <f t="shared" si="4"/>
        <v>13721.450000000004</v>
      </c>
      <c r="J18" s="63">
        <f t="shared" si="4"/>
        <v>0</v>
      </c>
      <c r="K18" s="63">
        <f t="shared" si="4"/>
        <v>0</v>
      </c>
      <c r="L18" s="63">
        <f t="shared" si="4"/>
        <v>0</v>
      </c>
      <c r="M18" s="63">
        <f t="shared" si="4"/>
        <v>0</v>
      </c>
      <c r="N18" s="63">
        <f t="shared" si="4"/>
        <v>0</v>
      </c>
      <c r="O18" s="63">
        <f t="shared" si="4"/>
        <v>0</v>
      </c>
      <c r="Q18" s="61"/>
      <c r="V18" s="30">
        <f t="shared" si="5"/>
        <v>0</v>
      </c>
    </row>
    <row r="19" spans="1:22" x14ac:dyDescent="0.25">
      <c r="A19" s="8">
        <f t="shared" ref="A19:A22" si="6">A18+1</f>
        <v>10</v>
      </c>
      <c r="B19" s="8">
        <v>543</v>
      </c>
      <c r="C19" s="23" t="s">
        <v>223</v>
      </c>
      <c r="D19" s="34" t="s">
        <v>778</v>
      </c>
      <c r="E19" s="8" t="s">
        <v>180</v>
      </c>
      <c r="F19" s="63">
        <f>SUMIF('Trial Balance Summary'!$A$81:$A$167,'Class Expense - PRP'!B19,'Trial Balance Summary'!$K$81:$K$167)</f>
        <v>2177603.4900000002</v>
      </c>
      <c r="G19" s="63">
        <f t="shared" si="4"/>
        <v>0</v>
      </c>
      <c r="H19" s="63">
        <f t="shared" si="4"/>
        <v>1410926.3000000007</v>
      </c>
      <c r="I19" s="63">
        <f t="shared" si="4"/>
        <v>766677.18999999948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Q19" s="61"/>
      <c r="V19" s="30">
        <f t="shared" si="5"/>
        <v>0</v>
      </c>
    </row>
    <row r="20" spans="1:22" x14ac:dyDescent="0.25">
      <c r="A20" s="8">
        <f t="shared" si="6"/>
        <v>11</v>
      </c>
      <c r="B20" s="8">
        <v>544</v>
      </c>
      <c r="C20" s="23" t="s">
        <v>224</v>
      </c>
      <c r="D20" s="34" t="s">
        <v>779</v>
      </c>
      <c r="E20" s="8" t="s">
        <v>180</v>
      </c>
      <c r="F20" s="63">
        <f>SUMIF('Trial Balance Summary'!$A$81:$A$167,'Class Expense - PRP'!B20,'Trial Balance Summary'!$K$81:$K$167)</f>
        <v>8270094.6399999997</v>
      </c>
      <c r="G20" s="63">
        <f t="shared" si="4"/>
        <v>0</v>
      </c>
      <c r="H20" s="63">
        <f t="shared" si="4"/>
        <v>6714174.3935458474</v>
      </c>
      <c r="I20" s="63">
        <f t="shared" si="4"/>
        <v>1555920.2464541525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 t="shared" si="4"/>
        <v>0</v>
      </c>
      <c r="O20" s="63">
        <f t="shared" si="4"/>
        <v>0</v>
      </c>
      <c r="Q20" s="61"/>
      <c r="V20" s="30">
        <f t="shared" si="5"/>
        <v>0</v>
      </c>
    </row>
    <row r="21" spans="1:22" x14ac:dyDescent="0.25">
      <c r="A21" s="8">
        <f t="shared" si="6"/>
        <v>12</v>
      </c>
      <c r="B21" s="8">
        <v>545</v>
      </c>
      <c r="C21" s="23" t="s">
        <v>225</v>
      </c>
      <c r="D21" s="34" t="s">
        <v>780</v>
      </c>
      <c r="E21" s="8" t="s">
        <v>180</v>
      </c>
      <c r="F21" s="63">
        <f>SUMIF('Trial Balance Summary'!$A$81:$A$167,'Class Expense - PRP'!B21,'Trial Balance Summary'!$K$81:$K$167)</f>
        <v>19379959.98</v>
      </c>
      <c r="G21" s="63">
        <f t="shared" si="4"/>
        <v>0</v>
      </c>
      <c r="H21" s="63">
        <f t="shared" si="4"/>
        <v>6744928.8377642762</v>
      </c>
      <c r="I21" s="63">
        <f t="shared" si="4"/>
        <v>12635031.142235724</v>
      </c>
      <c r="J21" s="63">
        <f t="shared" si="4"/>
        <v>0</v>
      </c>
      <c r="K21" s="63">
        <f t="shared" si="4"/>
        <v>0</v>
      </c>
      <c r="L21" s="63">
        <f t="shared" si="4"/>
        <v>0</v>
      </c>
      <c r="M21" s="63">
        <f t="shared" si="4"/>
        <v>0</v>
      </c>
      <c r="N21" s="63">
        <f t="shared" si="4"/>
        <v>0</v>
      </c>
      <c r="O21" s="63">
        <f t="shared" si="4"/>
        <v>0</v>
      </c>
      <c r="Q21" s="61"/>
      <c r="V21" s="30">
        <f t="shared" si="5"/>
        <v>0</v>
      </c>
    </row>
    <row r="22" spans="1:22" x14ac:dyDescent="0.25">
      <c r="A22" s="8">
        <f t="shared" si="6"/>
        <v>13</v>
      </c>
      <c r="C22" s="13" t="s">
        <v>226</v>
      </c>
      <c r="F22" s="64">
        <f>SUM(F17:F21)</f>
        <v>33203383.73</v>
      </c>
      <c r="G22" s="64">
        <f t="shared" ref="G22:O22" si="7">SUM(G17:G21)</f>
        <v>0</v>
      </c>
      <c r="H22" s="64">
        <f t="shared" si="7"/>
        <v>18232033.701310124</v>
      </c>
      <c r="I22" s="64">
        <f t="shared" si="7"/>
        <v>14971350.028689876</v>
      </c>
      <c r="J22" s="64">
        <f t="shared" si="7"/>
        <v>0</v>
      </c>
      <c r="K22" s="64">
        <f t="shared" si="7"/>
        <v>0</v>
      </c>
      <c r="L22" s="64">
        <f t="shared" si="7"/>
        <v>0</v>
      </c>
      <c r="M22" s="64">
        <f t="shared" si="7"/>
        <v>0</v>
      </c>
      <c r="N22" s="64">
        <f t="shared" si="7"/>
        <v>0</v>
      </c>
      <c r="O22" s="64">
        <f t="shared" si="7"/>
        <v>0</v>
      </c>
    </row>
    <row r="23" spans="1:22" x14ac:dyDescent="0.25">
      <c r="A23" s="8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22" x14ac:dyDescent="0.25">
      <c r="A24" s="8"/>
      <c r="C24" s="6" t="s">
        <v>230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22" x14ac:dyDescent="0.25">
      <c r="A25" s="8">
        <f>A22+1</f>
        <v>14</v>
      </c>
      <c r="B25" s="8">
        <v>546</v>
      </c>
      <c r="C25" s="3" t="s">
        <v>232</v>
      </c>
      <c r="D25" s="34" t="s">
        <v>89</v>
      </c>
      <c r="F25" s="63">
        <f>SUMIF('Trial Balance Summary'!$A$81:$A$167,'Class Expense - PRP'!B25,'Trial Balance Summary'!$K$81:$K$167)</f>
        <v>0</v>
      </c>
      <c r="G25" s="63">
        <f t="shared" ref="G25:O29" si="8">IFERROR($F25*VLOOKUP($D25,CLASSIFIERS,G$178,FALSE),0)</f>
        <v>0</v>
      </c>
      <c r="H25" s="63">
        <f t="shared" si="8"/>
        <v>0</v>
      </c>
      <c r="I25" s="63">
        <f t="shared" si="8"/>
        <v>0</v>
      </c>
      <c r="J25" s="63">
        <f t="shared" si="8"/>
        <v>0</v>
      </c>
      <c r="K25" s="63">
        <f t="shared" si="8"/>
        <v>0</v>
      </c>
      <c r="L25" s="63">
        <f t="shared" si="8"/>
        <v>0</v>
      </c>
      <c r="M25" s="63">
        <f t="shared" si="8"/>
        <v>0</v>
      </c>
      <c r="N25" s="63">
        <f t="shared" si="8"/>
        <v>0</v>
      </c>
      <c r="O25" s="63">
        <f t="shared" si="8"/>
        <v>0</v>
      </c>
      <c r="Q25" s="61"/>
      <c r="V25" s="30">
        <f t="shared" ref="V25:V30" si="9">IF(ROUND(SUM(G25:O25)-F25,1)=0,0,1)</f>
        <v>0</v>
      </c>
    </row>
    <row r="26" spans="1:22" x14ac:dyDescent="0.25">
      <c r="A26" s="8">
        <f>A25+1</f>
        <v>15</v>
      </c>
      <c r="B26" s="8">
        <v>547</v>
      </c>
      <c r="C26" s="3" t="s">
        <v>233</v>
      </c>
      <c r="D26" s="34" t="s">
        <v>89</v>
      </c>
      <c r="F26" s="63">
        <f>SUMIF('Trial Balance Summary'!$A$81:$A$167,'Class Expense - PRP'!B26,'Trial Balance Summary'!$K$81:$K$167)</f>
        <v>0</v>
      </c>
      <c r="G26" s="63">
        <f t="shared" si="8"/>
        <v>0</v>
      </c>
      <c r="H26" s="63">
        <f t="shared" si="8"/>
        <v>0</v>
      </c>
      <c r="I26" s="63">
        <f t="shared" si="8"/>
        <v>0</v>
      </c>
      <c r="J26" s="63">
        <f t="shared" si="8"/>
        <v>0</v>
      </c>
      <c r="K26" s="63">
        <f t="shared" si="8"/>
        <v>0</v>
      </c>
      <c r="L26" s="63">
        <f t="shared" si="8"/>
        <v>0</v>
      </c>
      <c r="M26" s="63">
        <f t="shared" si="8"/>
        <v>0</v>
      </c>
      <c r="N26" s="63">
        <f t="shared" si="8"/>
        <v>0</v>
      </c>
      <c r="O26" s="63">
        <f t="shared" si="8"/>
        <v>0</v>
      </c>
      <c r="Q26" s="61"/>
      <c r="V26" s="30">
        <f t="shared" si="9"/>
        <v>0</v>
      </c>
    </row>
    <row r="27" spans="1:22" x14ac:dyDescent="0.25">
      <c r="A27" s="8">
        <f t="shared" ref="A27:A30" si="10">A26+1</f>
        <v>16</v>
      </c>
      <c r="B27" s="8">
        <v>548</v>
      </c>
      <c r="C27" s="23" t="s">
        <v>234</v>
      </c>
      <c r="D27" s="34" t="s">
        <v>89</v>
      </c>
      <c r="F27" s="63">
        <f>SUMIF('Trial Balance Summary'!$A$81:$A$167,'Class Expense - PRP'!B27,'Trial Balance Summary'!$K$81:$K$167)</f>
        <v>0</v>
      </c>
      <c r="G27" s="63">
        <f t="shared" si="8"/>
        <v>0</v>
      </c>
      <c r="H27" s="63">
        <f t="shared" si="8"/>
        <v>0</v>
      </c>
      <c r="I27" s="63">
        <f t="shared" si="8"/>
        <v>0</v>
      </c>
      <c r="J27" s="63">
        <f t="shared" si="8"/>
        <v>0</v>
      </c>
      <c r="K27" s="63">
        <f t="shared" si="8"/>
        <v>0</v>
      </c>
      <c r="L27" s="63">
        <f t="shared" si="8"/>
        <v>0</v>
      </c>
      <c r="M27" s="63">
        <f t="shared" si="8"/>
        <v>0</v>
      </c>
      <c r="N27" s="63">
        <f t="shared" si="8"/>
        <v>0</v>
      </c>
      <c r="O27" s="63">
        <f t="shared" si="8"/>
        <v>0</v>
      </c>
      <c r="Q27" s="61"/>
      <c r="V27" s="30">
        <f t="shared" si="9"/>
        <v>0</v>
      </c>
    </row>
    <row r="28" spans="1:22" x14ac:dyDescent="0.25">
      <c r="A28" s="8">
        <f t="shared" si="10"/>
        <v>17</v>
      </c>
      <c r="B28" s="8">
        <v>549</v>
      </c>
      <c r="C28" s="23" t="s">
        <v>235</v>
      </c>
      <c r="D28" s="34" t="s">
        <v>89</v>
      </c>
      <c r="F28" s="63">
        <f>SUMIF('Trial Balance Summary'!$A$81:$A$167,'Class Expense - PRP'!B28,'Trial Balance Summary'!$K$81:$K$167)</f>
        <v>0</v>
      </c>
      <c r="G28" s="63">
        <f t="shared" si="8"/>
        <v>0</v>
      </c>
      <c r="H28" s="63">
        <f t="shared" si="8"/>
        <v>0</v>
      </c>
      <c r="I28" s="63">
        <f t="shared" si="8"/>
        <v>0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8"/>
        <v>0</v>
      </c>
      <c r="O28" s="63">
        <f t="shared" si="8"/>
        <v>0</v>
      </c>
      <c r="Q28" s="61"/>
      <c r="V28" s="30">
        <f t="shared" si="9"/>
        <v>0</v>
      </c>
    </row>
    <row r="29" spans="1:22" x14ac:dyDescent="0.25">
      <c r="A29" s="8">
        <f t="shared" si="10"/>
        <v>18</v>
      </c>
      <c r="B29" s="8">
        <v>550</v>
      </c>
      <c r="C29" s="3" t="s">
        <v>218</v>
      </c>
      <c r="D29" s="34" t="s">
        <v>89</v>
      </c>
      <c r="F29" s="63">
        <f>SUMIF('Trial Balance Summary'!$A$81:$A$167,'Class Expense - PRP'!B29,'Trial Balance Summary'!$K$81:$K$167)</f>
        <v>0</v>
      </c>
      <c r="G29" s="63">
        <f t="shared" si="8"/>
        <v>0</v>
      </c>
      <c r="H29" s="63">
        <f t="shared" si="8"/>
        <v>0</v>
      </c>
      <c r="I29" s="63">
        <f t="shared" si="8"/>
        <v>0</v>
      </c>
      <c r="J29" s="63">
        <f t="shared" si="8"/>
        <v>0</v>
      </c>
      <c r="K29" s="63">
        <f t="shared" si="8"/>
        <v>0</v>
      </c>
      <c r="L29" s="63">
        <f t="shared" si="8"/>
        <v>0</v>
      </c>
      <c r="M29" s="63">
        <f t="shared" si="8"/>
        <v>0</v>
      </c>
      <c r="N29" s="63">
        <f t="shared" si="8"/>
        <v>0</v>
      </c>
      <c r="O29" s="63">
        <f t="shared" si="8"/>
        <v>0</v>
      </c>
      <c r="Q29" s="61"/>
      <c r="V29" s="30">
        <f t="shared" si="9"/>
        <v>0</v>
      </c>
    </row>
    <row r="30" spans="1:22" x14ac:dyDescent="0.25">
      <c r="A30" s="8">
        <f t="shared" si="10"/>
        <v>19</v>
      </c>
      <c r="C30" s="14" t="s">
        <v>231</v>
      </c>
      <c r="F30" s="64">
        <f>SUM(F25:F29)</f>
        <v>0</v>
      </c>
      <c r="G30" s="64">
        <f t="shared" ref="G30:O30" si="11">SUM(G25:G29)</f>
        <v>0</v>
      </c>
      <c r="H30" s="64">
        <f t="shared" si="11"/>
        <v>0</v>
      </c>
      <c r="I30" s="64">
        <f t="shared" si="11"/>
        <v>0</v>
      </c>
      <c r="J30" s="64">
        <f t="shared" si="11"/>
        <v>0</v>
      </c>
      <c r="K30" s="64">
        <f t="shared" si="11"/>
        <v>0</v>
      </c>
      <c r="L30" s="64">
        <f t="shared" si="11"/>
        <v>0</v>
      </c>
      <c r="M30" s="64">
        <f t="shared" si="11"/>
        <v>0</v>
      </c>
      <c r="N30" s="64">
        <f t="shared" si="11"/>
        <v>0</v>
      </c>
      <c r="O30" s="64">
        <f t="shared" si="11"/>
        <v>0</v>
      </c>
      <c r="Q30" s="61"/>
      <c r="V30" s="30">
        <f t="shared" si="9"/>
        <v>0</v>
      </c>
    </row>
    <row r="31" spans="1:22" x14ac:dyDescent="0.25">
      <c r="A31" s="8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22" x14ac:dyDescent="0.25">
      <c r="A32" s="8"/>
      <c r="C32" s="6" t="s">
        <v>230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22" x14ac:dyDescent="0.25">
      <c r="A33" s="8">
        <f>A30+1</f>
        <v>20</v>
      </c>
      <c r="B33" s="8">
        <v>551</v>
      </c>
      <c r="C33" s="23" t="s">
        <v>221</v>
      </c>
      <c r="D33" s="34" t="s">
        <v>89</v>
      </c>
      <c r="F33" s="63">
        <f>SUMIF('Trial Balance Summary'!$A$81:$A$167,'Class Expense - PRP'!B33,'Trial Balance Summary'!$K$81:$K$167)</f>
        <v>0</v>
      </c>
      <c r="G33" s="63">
        <f t="shared" ref="G33:O36" si="12">IFERROR($F33*VLOOKUP($D33,CLASSIFIERS,G$178,FALSE),0)</f>
        <v>0</v>
      </c>
      <c r="H33" s="63">
        <f t="shared" si="12"/>
        <v>0</v>
      </c>
      <c r="I33" s="63">
        <f t="shared" si="12"/>
        <v>0</v>
      </c>
      <c r="J33" s="63">
        <f t="shared" si="12"/>
        <v>0</v>
      </c>
      <c r="K33" s="63">
        <f t="shared" si="12"/>
        <v>0</v>
      </c>
      <c r="L33" s="63">
        <f t="shared" si="12"/>
        <v>0</v>
      </c>
      <c r="M33" s="63">
        <f t="shared" si="12"/>
        <v>0</v>
      </c>
      <c r="N33" s="63">
        <f t="shared" si="12"/>
        <v>0</v>
      </c>
      <c r="O33" s="63">
        <f t="shared" si="12"/>
        <v>0</v>
      </c>
      <c r="Q33" s="61"/>
      <c r="V33" s="30">
        <f t="shared" ref="V33:V36" si="13">IF(ROUND(SUM(G33:O33)-F33,1)=0,0,1)</f>
        <v>0</v>
      </c>
    </row>
    <row r="34" spans="1:22" x14ac:dyDescent="0.25">
      <c r="A34" s="8">
        <f>A33+1</f>
        <v>21</v>
      </c>
      <c r="B34" s="8">
        <v>552</v>
      </c>
      <c r="C34" s="23" t="s">
        <v>222</v>
      </c>
      <c r="D34" s="34" t="s">
        <v>89</v>
      </c>
      <c r="F34" s="63">
        <f>SUMIF('Trial Balance Summary'!$A$81:$A$167,'Class Expense - PRP'!B34,'Trial Balance Summary'!$K$81:$K$167)</f>
        <v>0</v>
      </c>
      <c r="G34" s="63">
        <f t="shared" si="12"/>
        <v>0</v>
      </c>
      <c r="H34" s="63">
        <f t="shared" si="12"/>
        <v>0</v>
      </c>
      <c r="I34" s="63">
        <f t="shared" si="12"/>
        <v>0</v>
      </c>
      <c r="J34" s="63">
        <f t="shared" si="12"/>
        <v>0</v>
      </c>
      <c r="K34" s="63">
        <f t="shared" si="12"/>
        <v>0</v>
      </c>
      <c r="L34" s="63">
        <f t="shared" si="12"/>
        <v>0</v>
      </c>
      <c r="M34" s="63">
        <f t="shared" si="12"/>
        <v>0</v>
      </c>
      <c r="N34" s="63">
        <f t="shared" si="12"/>
        <v>0</v>
      </c>
      <c r="O34" s="63">
        <f t="shared" si="12"/>
        <v>0</v>
      </c>
      <c r="Q34" s="61"/>
      <c r="V34" s="30">
        <f t="shared" si="13"/>
        <v>0</v>
      </c>
    </row>
    <row r="35" spans="1:22" x14ac:dyDescent="0.25">
      <c r="A35" s="8">
        <f t="shared" ref="A35:A37" si="14">A34+1</f>
        <v>22</v>
      </c>
      <c r="B35" s="8">
        <v>553</v>
      </c>
      <c r="C35" s="23" t="s">
        <v>244</v>
      </c>
      <c r="D35" s="34" t="s">
        <v>89</v>
      </c>
      <c r="F35" s="63">
        <f>SUMIF('Trial Balance Summary'!$A$81:$A$167,'Class Expense - PRP'!B35,'Trial Balance Summary'!$K$81:$K$167)</f>
        <v>0</v>
      </c>
      <c r="G35" s="63">
        <f t="shared" si="12"/>
        <v>0</v>
      </c>
      <c r="H35" s="63">
        <f t="shared" si="12"/>
        <v>0</v>
      </c>
      <c r="I35" s="63">
        <f t="shared" si="12"/>
        <v>0</v>
      </c>
      <c r="J35" s="63">
        <f t="shared" si="12"/>
        <v>0</v>
      </c>
      <c r="K35" s="63">
        <f t="shared" si="12"/>
        <v>0</v>
      </c>
      <c r="L35" s="63">
        <f t="shared" si="12"/>
        <v>0</v>
      </c>
      <c r="M35" s="63">
        <f t="shared" si="12"/>
        <v>0</v>
      </c>
      <c r="N35" s="63">
        <f t="shared" si="12"/>
        <v>0</v>
      </c>
      <c r="O35" s="63">
        <f t="shared" si="12"/>
        <v>0</v>
      </c>
      <c r="Q35" s="61"/>
      <c r="V35" s="30">
        <f t="shared" si="13"/>
        <v>0</v>
      </c>
    </row>
    <row r="36" spans="1:22" x14ac:dyDescent="0.25">
      <c r="A36" s="8">
        <f t="shared" si="14"/>
        <v>23</v>
      </c>
      <c r="B36" s="8">
        <v>554</v>
      </c>
      <c r="C36" s="23" t="s">
        <v>245</v>
      </c>
      <c r="D36" s="34" t="s">
        <v>89</v>
      </c>
      <c r="F36" s="63">
        <f>SUMIF('Trial Balance Summary'!$A$81:$A$167,'Class Expense - PRP'!B36,'Trial Balance Summary'!$K$81:$K$167)</f>
        <v>0</v>
      </c>
      <c r="G36" s="63">
        <f t="shared" si="12"/>
        <v>0</v>
      </c>
      <c r="H36" s="63">
        <f t="shared" si="12"/>
        <v>0</v>
      </c>
      <c r="I36" s="63">
        <f t="shared" si="12"/>
        <v>0</v>
      </c>
      <c r="J36" s="63">
        <f t="shared" si="12"/>
        <v>0</v>
      </c>
      <c r="K36" s="63">
        <f t="shared" si="12"/>
        <v>0</v>
      </c>
      <c r="L36" s="63">
        <f t="shared" si="12"/>
        <v>0</v>
      </c>
      <c r="M36" s="63">
        <f t="shared" si="12"/>
        <v>0</v>
      </c>
      <c r="N36" s="63">
        <f t="shared" si="12"/>
        <v>0</v>
      </c>
      <c r="O36" s="63">
        <f t="shared" si="12"/>
        <v>0</v>
      </c>
      <c r="Q36" s="61"/>
      <c r="V36" s="30">
        <f t="shared" si="13"/>
        <v>0</v>
      </c>
    </row>
    <row r="37" spans="1:22" x14ac:dyDescent="0.25">
      <c r="A37" s="8">
        <f t="shared" si="14"/>
        <v>24</v>
      </c>
      <c r="C37" s="14" t="s">
        <v>236</v>
      </c>
      <c r="F37" s="64">
        <f>SUM(F33:F36)</f>
        <v>0</v>
      </c>
      <c r="G37" s="64">
        <f t="shared" ref="G37:O37" si="15">SUM(G33:G36)</f>
        <v>0</v>
      </c>
      <c r="H37" s="64">
        <f t="shared" si="15"/>
        <v>0</v>
      </c>
      <c r="I37" s="64">
        <f t="shared" si="15"/>
        <v>0</v>
      </c>
      <c r="J37" s="64">
        <f t="shared" si="15"/>
        <v>0</v>
      </c>
      <c r="K37" s="64">
        <f t="shared" si="15"/>
        <v>0</v>
      </c>
      <c r="L37" s="64">
        <f t="shared" si="15"/>
        <v>0</v>
      </c>
      <c r="M37" s="64">
        <f t="shared" si="15"/>
        <v>0</v>
      </c>
      <c r="N37" s="64">
        <f t="shared" si="15"/>
        <v>0</v>
      </c>
      <c r="O37" s="64">
        <f t="shared" si="15"/>
        <v>0</v>
      </c>
    </row>
    <row r="38" spans="1:22" x14ac:dyDescent="0.25">
      <c r="A38" s="8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22" x14ac:dyDescent="0.25">
      <c r="A39" s="8"/>
      <c r="C39" s="6" t="s">
        <v>237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22" x14ac:dyDescent="0.25">
      <c r="A40" s="8">
        <f>A37+1</f>
        <v>25</v>
      </c>
      <c r="B40" s="8">
        <v>555</v>
      </c>
      <c r="C40" s="23" t="s">
        <v>238</v>
      </c>
      <c r="D40" s="34" t="s">
        <v>89</v>
      </c>
      <c r="F40" s="63">
        <f>SUMIF('Trial Balance Summary'!$A$81:$A$167,'Class Expense - PRP'!B40,'Trial Balance Summary'!$K$81:$K$167)</f>
        <v>0</v>
      </c>
      <c r="G40" s="63">
        <f t="shared" ref="G40:O42" si="16">IFERROR($F40*VLOOKUP($D40,CLASSIFIERS,G$178,FALSE),0)</f>
        <v>0</v>
      </c>
      <c r="H40" s="63">
        <f t="shared" si="16"/>
        <v>0</v>
      </c>
      <c r="I40" s="63">
        <f t="shared" si="16"/>
        <v>0</v>
      </c>
      <c r="J40" s="63">
        <f t="shared" si="16"/>
        <v>0</v>
      </c>
      <c r="K40" s="63">
        <f t="shared" si="16"/>
        <v>0</v>
      </c>
      <c r="L40" s="63">
        <f t="shared" si="16"/>
        <v>0</v>
      </c>
      <c r="M40" s="63">
        <f t="shared" si="16"/>
        <v>0</v>
      </c>
      <c r="N40" s="63">
        <f t="shared" si="16"/>
        <v>0</v>
      </c>
      <c r="O40" s="63">
        <f t="shared" si="16"/>
        <v>0</v>
      </c>
      <c r="V40" s="30">
        <f t="shared" ref="V40:V43" si="17">IF(ROUND(SUM(G40:O40)-F40,1)=0,0,1)</f>
        <v>0</v>
      </c>
    </row>
    <row r="41" spans="1:22" x14ac:dyDescent="0.25">
      <c r="A41" s="8">
        <f>A40+1</f>
        <v>26</v>
      </c>
      <c r="B41" s="8">
        <v>556</v>
      </c>
      <c r="C41" s="3" t="s">
        <v>239</v>
      </c>
      <c r="D41" s="34" t="s">
        <v>89</v>
      </c>
      <c r="F41" s="63">
        <f>SUMIF('Trial Balance Summary'!$A$81:$A$167,'Class Expense - PRP'!B41,'Trial Balance Summary'!$K$81:$K$167)</f>
        <v>0</v>
      </c>
      <c r="G41" s="63">
        <f t="shared" si="16"/>
        <v>0</v>
      </c>
      <c r="H41" s="63">
        <f t="shared" si="16"/>
        <v>0</v>
      </c>
      <c r="I41" s="63">
        <f t="shared" si="16"/>
        <v>0</v>
      </c>
      <c r="J41" s="63">
        <f t="shared" si="16"/>
        <v>0</v>
      </c>
      <c r="K41" s="63">
        <f t="shared" si="16"/>
        <v>0</v>
      </c>
      <c r="L41" s="63">
        <f t="shared" si="16"/>
        <v>0</v>
      </c>
      <c r="M41" s="63">
        <f t="shared" si="16"/>
        <v>0</v>
      </c>
      <c r="N41" s="63">
        <f t="shared" si="16"/>
        <v>0</v>
      </c>
      <c r="O41" s="63">
        <f t="shared" si="16"/>
        <v>0</v>
      </c>
      <c r="V41" s="30">
        <f t="shared" si="17"/>
        <v>0</v>
      </c>
    </row>
    <row r="42" spans="1:22" x14ac:dyDescent="0.25">
      <c r="A42" s="8">
        <f t="shared" ref="A42:A43" si="18">A41+1</f>
        <v>27</v>
      </c>
      <c r="B42" s="8">
        <v>557</v>
      </c>
      <c r="C42" s="3" t="s">
        <v>240</v>
      </c>
      <c r="D42" s="34" t="s">
        <v>89</v>
      </c>
      <c r="F42" s="63">
        <f>SUMIF('Trial Balance Summary'!$A$81:$A$167,'Class Expense - PRP'!B42,'Trial Balance Summary'!$K$81:$K$167)</f>
        <v>0</v>
      </c>
      <c r="G42" s="63">
        <f t="shared" si="16"/>
        <v>0</v>
      </c>
      <c r="H42" s="63">
        <f t="shared" si="16"/>
        <v>0</v>
      </c>
      <c r="I42" s="63">
        <f t="shared" si="16"/>
        <v>0</v>
      </c>
      <c r="J42" s="63">
        <f t="shared" si="16"/>
        <v>0</v>
      </c>
      <c r="K42" s="63">
        <f t="shared" si="16"/>
        <v>0</v>
      </c>
      <c r="L42" s="63">
        <f t="shared" si="16"/>
        <v>0</v>
      </c>
      <c r="M42" s="63">
        <f t="shared" si="16"/>
        <v>0</v>
      </c>
      <c r="N42" s="63">
        <f t="shared" si="16"/>
        <v>0</v>
      </c>
      <c r="O42" s="63">
        <f t="shared" si="16"/>
        <v>0</v>
      </c>
      <c r="V42" s="30">
        <f t="shared" si="17"/>
        <v>0</v>
      </c>
    </row>
    <row r="43" spans="1:22" x14ac:dyDescent="0.25">
      <c r="A43" s="8">
        <f t="shared" si="18"/>
        <v>28</v>
      </c>
      <c r="C43" s="14" t="s">
        <v>241</v>
      </c>
      <c r="F43" s="64">
        <f>SUM(F40:F42)</f>
        <v>0</v>
      </c>
      <c r="G43" s="64">
        <f t="shared" ref="G43:O43" si="19">SUM(G40:G42)</f>
        <v>0</v>
      </c>
      <c r="H43" s="64">
        <f t="shared" si="19"/>
        <v>0</v>
      </c>
      <c r="I43" s="64">
        <f t="shared" si="19"/>
        <v>0</v>
      </c>
      <c r="J43" s="64">
        <f t="shared" si="19"/>
        <v>0</v>
      </c>
      <c r="K43" s="64">
        <f t="shared" si="19"/>
        <v>0</v>
      </c>
      <c r="L43" s="64">
        <f t="shared" si="19"/>
        <v>0</v>
      </c>
      <c r="M43" s="64">
        <f t="shared" si="19"/>
        <v>0</v>
      </c>
      <c r="N43" s="64">
        <f t="shared" si="19"/>
        <v>0</v>
      </c>
      <c r="O43" s="64">
        <f t="shared" si="19"/>
        <v>0</v>
      </c>
      <c r="V43" s="30">
        <f t="shared" si="17"/>
        <v>0</v>
      </c>
    </row>
    <row r="44" spans="1:22" x14ac:dyDescent="0.25">
      <c r="A44" s="8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22" x14ac:dyDescent="0.25">
      <c r="A45" s="8">
        <f>A43+1</f>
        <v>29</v>
      </c>
      <c r="C45" s="15" t="s">
        <v>243</v>
      </c>
      <c r="F45" s="65">
        <f>F14+F22+F30+F37+F43</f>
        <v>49199586.149999999</v>
      </c>
      <c r="G45" s="65">
        <f t="shared" ref="G45:O45" si="20">G14+G22+G30+G37+G43</f>
        <v>0</v>
      </c>
      <c r="H45" s="65">
        <f t="shared" si="20"/>
        <v>34227862.582378522</v>
      </c>
      <c r="I45" s="65">
        <f t="shared" si="20"/>
        <v>14971723.567621477</v>
      </c>
      <c r="J45" s="65">
        <f t="shared" si="20"/>
        <v>0</v>
      </c>
      <c r="K45" s="65">
        <f t="shared" si="20"/>
        <v>0</v>
      </c>
      <c r="L45" s="65">
        <f t="shared" si="20"/>
        <v>0</v>
      </c>
      <c r="M45" s="65">
        <f t="shared" si="20"/>
        <v>0</v>
      </c>
      <c r="N45" s="65">
        <f t="shared" si="20"/>
        <v>0</v>
      </c>
      <c r="O45" s="65">
        <f t="shared" si="20"/>
        <v>0</v>
      </c>
    </row>
    <row r="46" spans="1:22" x14ac:dyDescent="0.25">
      <c r="A46" s="8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22" x14ac:dyDescent="0.25">
      <c r="A47" s="8"/>
      <c r="C47" s="15" t="s">
        <v>242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22" x14ac:dyDescent="0.25">
      <c r="A48" s="8">
        <f>A45+1</f>
        <v>30</v>
      </c>
      <c r="B48" s="8">
        <v>560</v>
      </c>
      <c r="C48" s="3" t="s">
        <v>232</v>
      </c>
      <c r="D48" s="34" t="s">
        <v>89</v>
      </c>
      <c r="F48" s="63">
        <f>SUMIF('Trial Balance Summary'!$A$81:$A$167,'Class Expense - PRP'!B48,'Trial Balance Summary'!$K$81:$K$167)</f>
        <v>0</v>
      </c>
      <c r="G48" s="63">
        <f t="shared" ref="G48:O55" si="21">IFERROR($F48*VLOOKUP($D48,CLASSIFIERS,G$178,FALSE),0)</f>
        <v>0</v>
      </c>
      <c r="H48" s="63">
        <f t="shared" si="21"/>
        <v>0</v>
      </c>
      <c r="I48" s="63">
        <f t="shared" si="21"/>
        <v>0</v>
      </c>
      <c r="J48" s="63">
        <f t="shared" si="21"/>
        <v>0</v>
      </c>
      <c r="K48" s="63">
        <f t="shared" si="21"/>
        <v>0</v>
      </c>
      <c r="L48" s="63">
        <f t="shared" si="21"/>
        <v>0</v>
      </c>
      <c r="M48" s="63">
        <f t="shared" si="21"/>
        <v>0</v>
      </c>
      <c r="N48" s="63">
        <f t="shared" si="21"/>
        <v>0</v>
      </c>
      <c r="O48" s="63">
        <f t="shared" si="21"/>
        <v>0</v>
      </c>
      <c r="V48" s="30">
        <f t="shared" ref="V48:V56" si="22">IF(ROUND(SUM(G48:O48)-F48,1)=0,0,1)</f>
        <v>0</v>
      </c>
    </row>
    <row r="49" spans="1:22" x14ac:dyDescent="0.25">
      <c r="A49" s="8">
        <f>A48+1</f>
        <v>31</v>
      </c>
      <c r="B49" s="8">
        <v>561</v>
      </c>
      <c r="C49" s="3" t="s">
        <v>251</v>
      </c>
      <c r="D49" s="34" t="s">
        <v>89</v>
      </c>
      <c r="F49" s="63">
        <f>SUMIF('Trial Balance Summary'!$A$81:$A$167,'Class Expense - PRP'!B49,'Trial Balance Summary'!$K$81:$K$167)</f>
        <v>3532601.9891119278</v>
      </c>
      <c r="G49" s="63">
        <f t="shared" si="21"/>
        <v>0</v>
      </c>
      <c r="H49" s="63">
        <f t="shared" si="21"/>
        <v>3532601.9891119278</v>
      </c>
      <c r="I49" s="63">
        <f t="shared" si="21"/>
        <v>0</v>
      </c>
      <c r="J49" s="63">
        <f t="shared" si="21"/>
        <v>0</v>
      </c>
      <c r="K49" s="63">
        <f t="shared" si="21"/>
        <v>0</v>
      </c>
      <c r="L49" s="63">
        <f t="shared" si="21"/>
        <v>0</v>
      </c>
      <c r="M49" s="63">
        <f t="shared" si="21"/>
        <v>0</v>
      </c>
      <c r="N49" s="63">
        <f t="shared" si="21"/>
        <v>0</v>
      </c>
      <c r="O49" s="63">
        <f t="shared" si="21"/>
        <v>0</v>
      </c>
      <c r="V49" s="30">
        <f t="shared" si="22"/>
        <v>0</v>
      </c>
    </row>
    <row r="50" spans="1:22" x14ac:dyDescent="0.25">
      <c r="A50" s="8">
        <f t="shared" ref="A50:A56" si="23">A49+1</f>
        <v>32</v>
      </c>
      <c r="B50" s="8">
        <v>562</v>
      </c>
      <c r="C50" s="23" t="s">
        <v>250</v>
      </c>
      <c r="D50" s="34" t="s">
        <v>89</v>
      </c>
      <c r="F50" s="63">
        <f>SUMIF('Trial Balance Summary'!$A$81:$A$167,'Class Expense - PRP'!B50,'Trial Balance Summary'!$K$81:$K$167)</f>
        <v>0</v>
      </c>
      <c r="G50" s="63">
        <f t="shared" si="21"/>
        <v>0</v>
      </c>
      <c r="H50" s="63">
        <f t="shared" si="21"/>
        <v>0</v>
      </c>
      <c r="I50" s="63">
        <f t="shared" si="21"/>
        <v>0</v>
      </c>
      <c r="J50" s="63">
        <f t="shared" si="21"/>
        <v>0</v>
      </c>
      <c r="K50" s="63">
        <f t="shared" si="21"/>
        <v>0</v>
      </c>
      <c r="L50" s="63">
        <f t="shared" si="21"/>
        <v>0</v>
      </c>
      <c r="M50" s="63">
        <f t="shared" si="21"/>
        <v>0</v>
      </c>
      <c r="N50" s="63">
        <f t="shared" si="21"/>
        <v>0</v>
      </c>
      <c r="O50" s="63">
        <f t="shared" si="21"/>
        <v>0</v>
      </c>
      <c r="V50" s="30">
        <f t="shared" si="22"/>
        <v>0</v>
      </c>
    </row>
    <row r="51" spans="1:22" x14ac:dyDescent="0.25">
      <c r="A51" s="8">
        <f t="shared" si="23"/>
        <v>33</v>
      </c>
      <c r="B51" s="8">
        <v>563</v>
      </c>
      <c r="C51" s="23" t="s">
        <v>249</v>
      </c>
      <c r="D51" s="34" t="s">
        <v>89</v>
      </c>
      <c r="F51" s="63">
        <f>SUMIF('Trial Balance Summary'!$A$81:$A$167,'Class Expense - PRP'!B51,'Trial Balance Summary'!$K$81:$K$167)</f>
        <v>0</v>
      </c>
      <c r="G51" s="63">
        <f t="shared" si="21"/>
        <v>0</v>
      </c>
      <c r="H51" s="63">
        <f t="shared" si="21"/>
        <v>0</v>
      </c>
      <c r="I51" s="63">
        <f t="shared" si="21"/>
        <v>0</v>
      </c>
      <c r="J51" s="63">
        <f t="shared" si="21"/>
        <v>0</v>
      </c>
      <c r="K51" s="63">
        <f t="shared" si="21"/>
        <v>0</v>
      </c>
      <c r="L51" s="63">
        <f t="shared" si="21"/>
        <v>0</v>
      </c>
      <c r="M51" s="63">
        <f t="shared" si="21"/>
        <v>0</v>
      </c>
      <c r="N51" s="63">
        <f t="shared" si="21"/>
        <v>0</v>
      </c>
      <c r="O51" s="63">
        <f t="shared" si="21"/>
        <v>0</v>
      </c>
      <c r="V51" s="30">
        <f t="shared" si="22"/>
        <v>0</v>
      </c>
    </row>
    <row r="52" spans="1:22" x14ac:dyDescent="0.25">
      <c r="A52" s="8">
        <f t="shared" si="23"/>
        <v>34</v>
      </c>
      <c r="B52" s="8">
        <v>564</v>
      </c>
      <c r="C52" s="23" t="s">
        <v>248</v>
      </c>
      <c r="D52" s="34" t="s">
        <v>89</v>
      </c>
      <c r="F52" s="63">
        <f>SUMIF('Trial Balance Summary'!$A$81:$A$167,'Class Expense - PRP'!B52,'Trial Balance Summary'!$K$81:$K$167)</f>
        <v>0</v>
      </c>
      <c r="G52" s="63">
        <f t="shared" si="21"/>
        <v>0</v>
      </c>
      <c r="H52" s="63">
        <f t="shared" si="21"/>
        <v>0</v>
      </c>
      <c r="I52" s="63">
        <f t="shared" si="21"/>
        <v>0</v>
      </c>
      <c r="J52" s="63">
        <f t="shared" si="21"/>
        <v>0</v>
      </c>
      <c r="K52" s="63">
        <f t="shared" si="21"/>
        <v>0</v>
      </c>
      <c r="L52" s="63">
        <f t="shared" si="21"/>
        <v>0</v>
      </c>
      <c r="M52" s="63">
        <f t="shared" si="21"/>
        <v>0</v>
      </c>
      <c r="N52" s="63">
        <f t="shared" si="21"/>
        <v>0</v>
      </c>
      <c r="O52" s="63">
        <f t="shared" si="21"/>
        <v>0</v>
      </c>
      <c r="V52" s="30">
        <f t="shared" si="22"/>
        <v>0</v>
      </c>
    </row>
    <row r="53" spans="1:22" x14ac:dyDescent="0.25">
      <c r="A53" s="8">
        <f t="shared" si="23"/>
        <v>35</v>
      </c>
      <c r="B53" s="8">
        <v>565</v>
      </c>
      <c r="C53" s="23" t="s">
        <v>247</v>
      </c>
      <c r="D53" s="34" t="s">
        <v>89</v>
      </c>
      <c r="F53" s="63">
        <f>SUMIF('Trial Balance Summary'!$A$81:$A$167,'Class Expense - PRP'!B53,'Trial Balance Summary'!$K$81:$K$167)</f>
        <v>0</v>
      </c>
      <c r="G53" s="63">
        <f t="shared" si="21"/>
        <v>0</v>
      </c>
      <c r="H53" s="63">
        <f t="shared" si="21"/>
        <v>0</v>
      </c>
      <c r="I53" s="63">
        <f t="shared" si="21"/>
        <v>0</v>
      </c>
      <c r="J53" s="63">
        <f t="shared" si="21"/>
        <v>0</v>
      </c>
      <c r="K53" s="63">
        <f t="shared" si="21"/>
        <v>0</v>
      </c>
      <c r="L53" s="63">
        <f t="shared" si="21"/>
        <v>0</v>
      </c>
      <c r="M53" s="63">
        <f t="shared" si="21"/>
        <v>0</v>
      </c>
      <c r="N53" s="63">
        <f t="shared" si="21"/>
        <v>0</v>
      </c>
      <c r="O53" s="63">
        <f t="shared" si="21"/>
        <v>0</v>
      </c>
      <c r="V53" s="30">
        <f t="shared" si="22"/>
        <v>0</v>
      </c>
    </row>
    <row r="54" spans="1:22" x14ac:dyDescent="0.25">
      <c r="A54" s="8">
        <f t="shared" si="23"/>
        <v>36</v>
      </c>
      <c r="B54" s="8">
        <v>566</v>
      </c>
      <c r="C54" s="23" t="s">
        <v>246</v>
      </c>
      <c r="D54" s="34" t="s">
        <v>89</v>
      </c>
      <c r="F54" s="63">
        <f>SUMIF('Trial Balance Summary'!$A$81:$A$167,'Class Expense - PRP'!B54,'Trial Balance Summary'!$K$81:$K$167)</f>
        <v>0</v>
      </c>
      <c r="G54" s="63">
        <f t="shared" si="21"/>
        <v>0</v>
      </c>
      <c r="H54" s="63">
        <f t="shared" si="21"/>
        <v>0</v>
      </c>
      <c r="I54" s="63">
        <f t="shared" si="21"/>
        <v>0</v>
      </c>
      <c r="J54" s="63">
        <f t="shared" si="21"/>
        <v>0</v>
      </c>
      <c r="K54" s="63">
        <f t="shared" si="21"/>
        <v>0</v>
      </c>
      <c r="L54" s="63">
        <f t="shared" si="21"/>
        <v>0</v>
      </c>
      <c r="M54" s="63">
        <f t="shared" si="21"/>
        <v>0</v>
      </c>
      <c r="N54" s="63">
        <f t="shared" si="21"/>
        <v>0</v>
      </c>
      <c r="O54" s="63">
        <f t="shared" si="21"/>
        <v>0</v>
      </c>
      <c r="V54" s="30">
        <f t="shared" si="22"/>
        <v>0</v>
      </c>
    </row>
    <row r="55" spans="1:22" x14ac:dyDescent="0.25">
      <c r="A55" s="8">
        <f t="shared" si="23"/>
        <v>37</v>
      </c>
      <c r="B55" s="8">
        <v>567</v>
      </c>
      <c r="C55" s="3" t="s">
        <v>218</v>
      </c>
      <c r="D55" s="34" t="s">
        <v>89</v>
      </c>
      <c r="F55" s="63">
        <f>SUMIF('Trial Balance Summary'!$A$81:$A$167,'Class Expense - PRP'!B55,'Trial Balance Summary'!$K$81:$K$167)</f>
        <v>0</v>
      </c>
      <c r="G55" s="63">
        <f t="shared" si="21"/>
        <v>0</v>
      </c>
      <c r="H55" s="63">
        <f t="shared" si="21"/>
        <v>0</v>
      </c>
      <c r="I55" s="63">
        <f t="shared" si="21"/>
        <v>0</v>
      </c>
      <c r="J55" s="63">
        <f t="shared" si="21"/>
        <v>0</v>
      </c>
      <c r="K55" s="63">
        <f t="shared" si="21"/>
        <v>0</v>
      </c>
      <c r="L55" s="63">
        <f t="shared" si="21"/>
        <v>0</v>
      </c>
      <c r="M55" s="63">
        <f t="shared" si="21"/>
        <v>0</v>
      </c>
      <c r="N55" s="63">
        <f t="shared" si="21"/>
        <v>0</v>
      </c>
      <c r="O55" s="63">
        <f t="shared" si="21"/>
        <v>0</v>
      </c>
      <c r="V55" s="30">
        <f t="shared" si="22"/>
        <v>0</v>
      </c>
    </row>
    <row r="56" spans="1:22" x14ac:dyDescent="0.25">
      <c r="A56" s="8">
        <f t="shared" si="23"/>
        <v>38</v>
      </c>
      <c r="C56" s="14" t="s">
        <v>252</v>
      </c>
      <c r="F56" s="64">
        <f>SUM(F48:F55)</f>
        <v>3532601.9891119278</v>
      </c>
      <c r="G56" s="64">
        <f t="shared" ref="G56:O56" si="24">SUM(G48:G55)</f>
        <v>0</v>
      </c>
      <c r="H56" s="64">
        <f t="shared" si="24"/>
        <v>3532601.9891119278</v>
      </c>
      <c r="I56" s="64">
        <f t="shared" si="24"/>
        <v>0</v>
      </c>
      <c r="J56" s="64">
        <f t="shared" si="24"/>
        <v>0</v>
      </c>
      <c r="K56" s="64">
        <f t="shared" si="24"/>
        <v>0</v>
      </c>
      <c r="L56" s="64">
        <f t="shared" si="24"/>
        <v>0</v>
      </c>
      <c r="M56" s="64">
        <f t="shared" si="24"/>
        <v>0</v>
      </c>
      <c r="N56" s="64">
        <f t="shared" si="24"/>
        <v>0</v>
      </c>
      <c r="O56" s="64">
        <f t="shared" si="24"/>
        <v>0</v>
      </c>
      <c r="V56" s="30">
        <f t="shared" si="22"/>
        <v>0</v>
      </c>
    </row>
    <row r="57" spans="1:22" x14ac:dyDescent="0.25">
      <c r="A57" s="8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22" x14ac:dyDescent="0.25">
      <c r="A58" s="8"/>
      <c r="C58" s="6" t="s">
        <v>253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22" x14ac:dyDescent="0.25">
      <c r="A59" s="8">
        <f>A56+1</f>
        <v>39</v>
      </c>
      <c r="B59" s="8">
        <v>568</v>
      </c>
      <c r="C59" s="23" t="s">
        <v>221</v>
      </c>
      <c r="D59" s="34" t="s">
        <v>89</v>
      </c>
      <c r="F59" s="63">
        <f>SUMIF('Trial Balance Summary'!$A$81:$A$167,'Class Expense - PRP'!B59,'Trial Balance Summary'!$K$81:$K$167)</f>
        <v>0</v>
      </c>
      <c r="G59" s="63">
        <f t="shared" ref="G59:O65" si="25">IFERROR($F59*VLOOKUP($D59,CLASSIFIERS,G$178,FALSE),0)</f>
        <v>0</v>
      </c>
      <c r="H59" s="63">
        <f t="shared" si="25"/>
        <v>0</v>
      </c>
      <c r="I59" s="63">
        <f t="shared" si="25"/>
        <v>0</v>
      </c>
      <c r="J59" s="63">
        <f t="shared" si="25"/>
        <v>0</v>
      </c>
      <c r="K59" s="63">
        <f t="shared" si="25"/>
        <v>0</v>
      </c>
      <c r="L59" s="63">
        <f t="shared" si="25"/>
        <v>0</v>
      </c>
      <c r="M59" s="63">
        <f t="shared" si="25"/>
        <v>0</v>
      </c>
      <c r="N59" s="63">
        <f t="shared" si="25"/>
        <v>0</v>
      </c>
      <c r="O59" s="63">
        <f t="shared" si="25"/>
        <v>0</v>
      </c>
      <c r="Q59" s="61"/>
      <c r="V59" s="30">
        <f t="shared" ref="V59:V66" si="26">IF(ROUND(SUM(G59:O59)-F59,1)=0,0,1)</f>
        <v>0</v>
      </c>
    </row>
    <row r="60" spans="1:22" x14ac:dyDescent="0.25">
      <c r="A60" s="8">
        <f>A59+1</f>
        <v>40</v>
      </c>
      <c r="B60" s="8">
        <v>569</v>
      </c>
      <c r="C60" s="23" t="s">
        <v>222</v>
      </c>
      <c r="D60" s="34" t="s">
        <v>89</v>
      </c>
      <c r="F60" s="63">
        <f>SUMIF('Trial Balance Summary'!$A$81:$A$167,'Class Expense - PRP'!B60,'Trial Balance Summary'!$K$81:$K$167)</f>
        <v>0</v>
      </c>
      <c r="G60" s="63">
        <f t="shared" si="25"/>
        <v>0</v>
      </c>
      <c r="H60" s="63">
        <f t="shared" si="25"/>
        <v>0</v>
      </c>
      <c r="I60" s="63">
        <f t="shared" si="25"/>
        <v>0</v>
      </c>
      <c r="J60" s="63">
        <f t="shared" si="25"/>
        <v>0</v>
      </c>
      <c r="K60" s="63">
        <f t="shared" si="25"/>
        <v>0</v>
      </c>
      <c r="L60" s="63">
        <f t="shared" si="25"/>
        <v>0</v>
      </c>
      <c r="M60" s="63">
        <f t="shared" si="25"/>
        <v>0</v>
      </c>
      <c r="N60" s="63">
        <f t="shared" si="25"/>
        <v>0</v>
      </c>
      <c r="O60" s="63">
        <f t="shared" si="25"/>
        <v>0</v>
      </c>
      <c r="Q60" s="61"/>
      <c r="V60" s="30">
        <f t="shared" si="26"/>
        <v>0</v>
      </c>
    </row>
    <row r="61" spans="1:22" x14ac:dyDescent="0.25">
      <c r="A61" s="8">
        <f t="shared" ref="A61:A66" si="27">A60+1</f>
        <v>41</v>
      </c>
      <c r="B61" s="8">
        <v>570</v>
      </c>
      <c r="C61" s="23" t="s">
        <v>254</v>
      </c>
      <c r="D61" s="34" t="s">
        <v>89</v>
      </c>
      <c r="F61" s="63">
        <f>SUMIF('Trial Balance Summary'!$A$81:$A$167,'Class Expense - PRP'!B61,'Trial Balance Summary'!$K$81:$K$167)</f>
        <v>180180.92171239486</v>
      </c>
      <c r="G61" s="63">
        <f t="shared" si="25"/>
        <v>0</v>
      </c>
      <c r="H61" s="63">
        <f t="shared" si="25"/>
        <v>180180.92171239486</v>
      </c>
      <c r="I61" s="63">
        <f t="shared" si="25"/>
        <v>0</v>
      </c>
      <c r="J61" s="63">
        <f t="shared" si="25"/>
        <v>0</v>
      </c>
      <c r="K61" s="63">
        <f t="shared" si="25"/>
        <v>0</v>
      </c>
      <c r="L61" s="63">
        <f t="shared" si="25"/>
        <v>0</v>
      </c>
      <c r="M61" s="63">
        <f t="shared" si="25"/>
        <v>0</v>
      </c>
      <c r="N61" s="63">
        <f t="shared" si="25"/>
        <v>0</v>
      </c>
      <c r="O61" s="63">
        <f t="shared" si="25"/>
        <v>0</v>
      </c>
      <c r="Q61" s="61"/>
      <c r="V61" s="30">
        <f t="shared" si="26"/>
        <v>0</v>
      </c>
    </row>
    <row r="62" spans="1:22" x14ac:dyDescent="0.25">
      <c r="A62" s="8">
        <f t="shared" si="27"/>
        <v>42</v>
      </c>
      <c r="B62" s="8">
        <v>571</v>
      </c>
      <c r="C62" s="23" t="s">
        <v>255</v>
      </c>
      <c r="D62" s="34" t="s">
        <v>89</v>
      </c>
      <c r="F62" s="63">
        <f>SUMIF('Trial Balance Summary'!$A$81:$A$167,'Class Expense - PRP'!B62,'Trial Balance Summary'!$K$81:$K$167)</f>
        <v>0</v>
      </c>
      <c r="G62" s="63">
        <f t="shared" si="25"/>
        <v>0</v>
      </c>
      <c r="H62" s="63">
        <f t="shared" si="25"/>
        <v>0</v>
      </c>
      <c r="I62" s="63">
        <f t="shared" si="25"/>
        <v>0</v>
      </c>
      <c r="J62" s="63">
        <f t="shared" si="25"/>
        <v>0</v>
      </c>
      <c r="K62" s="63">
        <f t="shared" si="25"/>
        <v>0</v>
      </c>
      <c r="L62" s="63">
        <f t="shared" si="25"/>
        <v>0</v>
      </c>
      <c r="M62" s="63">
        <f t="shared" si="25"/>
        <v>0</v>
      </c>
      <c r="N62" s="63">
        <f t="shared" si="25"/>
        <v>0</v>
      </c>
      <c r="O62" s="63">
        <f t="shared" si="25"/>
        <v>0</v>
      </c>
      <c r="Q62" s="61"/>
      <c r="V62" s="30">
        <f t="shared" si="26"/>
        <v>0</v>
      </c>
    </row>
    <row r="63" spans="1:22" x14ac:dyDescent="0.25">
      <c r="A63" s="8">
        <f t="shared" si="27"/>
        <v>43</v>
      </c>
      <c r="B63" s="8">
        <v>572</v>
      </c>
      <c r="C63" s="23" t="s">
        <v>256</v>
      </c>
      <c r="D63" s="34" t="s">
        <v>89</v>
      </c>
      <c r="F63" s="63">
        <f>SUMIF('Trial Balance Summary'!$A$81:$A$167,'Class Expense - PRP'!B63,'Trial Balance Summary'!$K$81:$K$167)</f>
        <v>0</v>
      </c>
      <c r="G63" s="63">
        <f t="shared" si="25"/>
        <v>0</v>
      </c>
      <c r="H63" s="63">
        <f t="shared" si="25"/>
        <v>0</v>
      </c>
      <c r="I63" s="63">
        <f t="shared" si="25"/>
        <v>0</v>
      </c>
      <c r="J63" s="63">
        <f t="shared" si="25"/>
        <v>0</v>
      </c>
      <c r="K63" s="63">
        <f t="shared" si="25"/>
        <v>0</v>
      </c>
      <c r="L63" s="63">
        <f t="shared" si="25"/>
        <v>0</v>
      </c>
      <c r="M63" s="63">
        <f t="shared" si="25"/>
        <v>0</v>
      </c>
      <c r="N63" s="63">
        <f t="shared" si="25"/>
        <v>0</v>
      </c>
      <c r="O63" s="63">
        <f t="shared" si="25"/>
        <v>0</v>
      </c>
      <c r="Q63" s="61"/>
      <c r="V63" s="30">
        <f t="shared" si="26"/>
        <v>0</v>
      </c>
    </row>
    <row r="64" spans="1:22" x14ac:dyDescent="0.25">
      <c r="A64" s="8">
        <f t="shared" si="27"/>
        <v>44</v>
      </c>
      <c r="B64" s="8">
        <v>573</v>
      </c>
      <c r="C64" s="23" t="s">
        <v>257</v>
      </c>
      <c r="D64" s="34" t="s">
        <v>89</v>
      </c>
      <c r="F64" s="63">
        <f>SUMIF('Trial Balance Summary'!$A$81:$A$167,'Class Expense - PRP'!B64,'Trial Balance Summary'!$K$81:$K$167)</f>
        <v>0</v>
      </c>
      <c r="G64" s="63">
        <f t="shared" si="25"/>
        <v>0</v>
      </c>
      <c r="H64" s="63">
        <f t="shared" si="25"/>
        <v>0</v>
      </c>
      <c r="I64" s="63">
        <f t="shared" si="25"/>
        <v>0</v>
      </c>
      <c r="J64" s="63">
        <f t="shared" si="25"/>
        <v>0</v>
      </c>
      <c r="K64" s="63">
        <f t="shared" si="25"/>
        <v>0</v>
      </c>
      <c r="L64" s="63">
        <f t="shared" si="25"/>
        <v>0</v>
      </c>
      <c r="M64" s="63">
        <f t="shared" si="25"/>
        <v>0</v>
      </c>
      <c r="N64" s="63">
        <f t="shared" si="25"/>
        <v>0</v>
      </c>
      <c r="O64" s="63">
        <f t="shared" si="25"/>
        <v>0</v>
      </c>
      <c r="Q64" s="61"/>
      <c r="V64" s="30">
        <f t="shared" si="26"/>
        <v>0</v>
      </c>
    </row>
    <row r="65" spans="1:22" x14ac:dyDescent="0.25">
      <c r="A65" s="8">
        <f t="shared" si="27"/>
        <v>45</v>
      </c>
      <c r="B65" s="8">
        <v>574</v>
      </c>
      <c r="C65" s="23" t="s">
        <v>258</v>
      </c>
      <c r="D65" s="34" t="s">
        <v>89</v>
      </c>
      <c r="F65" s="63">
        <f>SUMIF('Trial Balance Summary'!$A$81:$A$167,'Class Expense - PRP'!B65,'Trial Balance Summary'!$K$81:$K$167)</f>
        <v>0</v>
      </c>
      <c r="G65" s="63">
        <f t="shared" si="25"/>
        <v>0</v>
      </c>
      <c r="H65" s="63">
        <f t="shared" si="25"/>
        <v>0</v>
      </c>
      <c r="I65" s="63">
        <f t="shared" si="25"/>
        <v>0</v>
      </c>
      <c r="J65" s="63">
        <f t="shared" si="25"/>
        <v>0</v>
      </c>
      <c r="K65" s="63">
        <f t="shared" si="25"/>
        <v>0</v>
      </c>
      <c r="L65" s="63">
        <f t="shared" si="25"/>
        <v>0</v>
      </c>
      <c r="M65" s="63">
        <f t="shared" si="25"/>
        <v>0</v>
      </c>
      <c r="N65" s="63">
        <f t="shared" si="25"/>
        <v>0</v>
      </c>
      <c r="O65" s="63">
        <f t="shared" si="25"/>
        <v>0</v>
      </c>
      <c r="Q65" s="61"/>
      <c r="V65" s="30">
        <f t="shared" si="26"/>
        <v>0</v>
      </c>
    </row>
    <row r="66" spans="1:22" x14ac:dyDescent="0.25">
      <c r="A66" s="8">
        <f t="shared" si="27"/>
        <v>46</v>
      </c>
      <c r="C66" s="14" t="s">
        <v>259</v>
      </c>
      <c r="F66" s="64">
        <f>SUM(F59:F65)</f>
        <v>180180.92171239486</v>
      </c>
      <c r="G66" s="64">
        <f t="shared" ref="G66:O66" si="28">SUM(G59:G65)</f>
        <v>0</v>
      </c>
      <c r="H66" s="64">
        <f t="shared" si="28"/>
        <v>180180.92171239486</v>
      </c>
      <c r="I66" s="64">
        <f t="shared" si="28"/>
        <v>0</v>
      </c>
      <c r="J66" s="64">
        <f t="shared" si="28"/>
        <v>0</v>
      </c>
      <c r="K66" s="64">
        <f t="shared" si="28"/>
        <v>0</v>
      </c>
      <c r="L66" s="64">
        <f t="shared" si="28"/>
        <v>0</v>
      </c>
      <c r="M66" s="64">
        <f t="shared" si="28"/>
        <v>0</v>
      </c>
      <c r="N66" s="64">
        <f t="shared" si="28"/>
        <v>0</v>
      </c>
      <c r="O66" s="64">
        <f t="shared" si="28"/>
        <v>0</v>
      </c>
      <c r="V66" s="30">
        <f t="shared" si="26"/>
        <v>0</v>
      </c>
    </row>
    <row r="67" spans="1:22" x14ac:dyDescent="0.25">
      <c r="A67" s="8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1:22" x14ac:dyDescent="0.25">
      <c r="A68" s="8">
        <f>A66+1</f>
        <v>47</v>
      </c>
      <c r="C68" s="6" t="s">
        <v>260</v>
      </c>
      <c r="F68" s="65">
        <f>F56+F66</f>
        <v>3712782.9108243226</v>
      </c>
      <c r="G68" s="65">
        <f t="shared" ref="G68:O68" si="29">G56+G66</f>
        <v>0</v>
      </c>
      <c r="H68" s="65">
        <f t="shared" si="29"/>
        <v>3712782.9108243226</v>
      </c>
      <c r="I68" s="65">
        <f t="shared" si="29"/>
        <v>0</v>
      </c>
      <c r="J68" s="65">
        <f t="shared" si="29"/>
        <v>0</v>
      </c>
      <c r="K68" s="65">
        <f t="shared" si="29"/>
        <v>0</v>
      </c>
      <c r="L68" s="65">
        <f t="shared" si="29"/>
        <v>0</v>
      </c>
      <c r="M68" s="65">
        <f t="shared" si="29"/>
        <v>0</v>
      </c>
      <c r="N68" s="65">
        <f t="shared" si="29"/>
        <v>0</v>
      </c>
      <c r="O68" s="65">
        <f t="shared" si="29"/>
        <v>0</v>
      </c>
    </row>
    <row r="69" spans="1:22" x14ac:dyDescent="0.25">
      <c r="A69" s="8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22" x14ac:dyDescent="0.25">
      <c r="A70" s="8"/>
      <c r="C70" s="15" t="s">
        <v>261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22" x14ac:dyDescent="0.25">
      <c r="A71" s="8">
        <f>A68+1</f>
        <v>48</v>
      </c>
      <c r="B71" s="8">
        <v>580</v>
      </c>
      <c r="C71" s="3" t="s">
        <v>232</v>
      </c>
      <c r="D71" s="34" t="s">
        <v>192</v>
      </c>
      <c r="F71" s="63">
        <f>SUMIF('Trial Balance Summary'!$A$81:$A$167,'Class Expense - PRP'!B71,'Trial Balance Summary'!$K$81:$K$167)</f>
        <v>0</v>
      </c>
      <c r="G71" s="63">
        <f t="shared" ref="G71:O80" si="30">IFERROR($F71*VLOOKUP($D71,CLASSIFIERS,G$178,FALSE),0)</f>
        <v>0</v>
      </c>
      <c r="H71" s="63">
        <f t="shared" si="30"/>
        <v>0</v>
      </c>
      <c r="I71" s="63">
        <f t="shared" si="30"/>
        <v>0</v>
      </c>
      <c r="J71" s="63">
        <f t="shared" si="30"/>
        <v>0</v>
      </c>
      <c r="K71" s="63">
        <f t="shared" si="30"/>
        <v>0</v>
      </c>
      <c r="L71" s="63">
        <f t="shared" si="30"/>
        <v>0</v>
      </c>
      <c r="M71" s="63">
        <f t="shared" si="30"/>
        <v>0</v>
      </c>
      <c r="N71" s="63">
        <f t="shared" si="30"/>
        <v>0</v>
      </c>
      <c r="O71" s="63">
        <f t="shared" si="30"/>
        <v>0</v>
      </c>
      <c r="Q71" s="61"/>
      <c r="V71" s="30">
        <f t="shared" ref="V71:V81" si="31">IF(ROUND(SUM(G71:O71)-F71,1)=0,0,1)</f>
        <v>0</v>
      </c>
    </row>
    <row r="72" spans="1:22" x14ac:dyDescent="0.25">
      <c r="A72" s="8">
        <f>A71+1</f>
        <v>49</v>
      </c>
      <c r="B72" s="8">
        <v>581</v>
      </c>
      <c r="C72" s="23" t="s">
        <v>266</v>
      </c>
      <c r="D72" s="34" t="s">
        <v>89</v>
      </c>
      <c r="F72" s="63">
        <f>SUMIF('Trial Balance Summary'!$A$81:$A$167,'Class Expense - PRP'!B72,'Trial Balance Summary'!$K$81:$K$167)</f>
        <v>0</v>
      </c>
      <c r="G72" s="63">
        <f t="shared" si="30"/>
        <v>0</v>
      </c>
      <c r="H72" s="63">
        <f t="shared" si="30"/>
        <v>0</v>
      </c>
      <c r="I72" s="63">
        <f t="shared" si="30"/>
        <v>0</v>
      </c>
      <c r="J72" s="63">
        <f t="shared" si="30"/>
        <v>0</v>
      </c>
      <c r="K72" s="63">
        <f t="shared" si="30"/>
        <v>0</v>
      </c>
      <c r="L72" s="63">
        <f t="shared" si="30"/>
        <v>0</v>
      </c>
      <c r="M72" s="63">
        <f t="shared" si="30"/>
        <v>0</v>
      </c>
      <c r="N72" s="63">
        <f t="shared" si="30"/>
        <v>0</v>
      </c>
      <c r="O72" s="63">
        <f t="shared" si="30"/>
        <v>0</v>
      </c>
      <c r="Q72" s="61"/>
      <c r="V72" s="30">
        <f t="shared" si="31"/>
        <v>0</v>
      </c>
    </row>
    <row r="73" spans="1:22" x14ac:dyDescent="0.25">
      <c r="A73" s="8">
        <f t="shared" ref="A73:A81" si="32">A72+1</f>
        <v>50</v>
      </c>
      <c r="B73" s="8">
        <v>582</v>
      </c>
      <c r="C73" s="23" t="s">
        <v>250</v>
      </c>
      <c r="D73" s="34" t="s">
        <v>112</v>
      </c>
      <c r="F73" s="63">
        <f>SUMIF('Trial Balance Summary'!$A$81:$A$167,'Class Expense - PRP'!B73,'Trial Balance Summary'!$K$81:$K$167)</f>
        <v>0</v>
      </c>
      <c r="G73" s="63">
        <f t="shared" si="30"/>
        <v>0</v>
      </c>
      <c r="H73" s="63">
        <f t="shared" si="30"/>
        <v>0</v>
      </c>
      <c r="I73" s="63">
        <f t="shared" si="30"/>
        <v>0</v>
      </c>
      <c r="J73" s="63">
        <f t="shared" si="30"/>
        <v>0</v>
      </c>
      <c r="K73" s="63">
        <f t="shared" si="30"/>
        <v>0</v>
      </c>
      <c r="L73" s="63">
        <f t="shared" si="30"/>
        <v>0</v>
      </c>
      <c r="M73" s="63">
        <f t="shared" si="30"/>
        <v>0</v>
      </c>
      <c r="N73" s="63">
        <f t="shared" si="30"/>
        <v>0</v>
      </c>
      <c r="O73" s="63">
        <f t="shared" si="30"/>
        <v>0</v>
      </c>
      <c r="Q73" s="61"/>
      <c r="V73" s="30">
        <f t="shared" si="31"/>
        <v>0</v>
      </c>
    </row>
    <row r="74" spans="1:22" x14ac:dyDescent="0.25">
      <c r="A74" s="8">
        <f t="shared" si="32"/>
        <v>51</v>
      </c>
      <c r="B74" s="8">
        <v>583</v>
      </c>
      <c r="C74" s="23" t="s">
        <v>267</v>
      </c>
      <c r="D74" s="34" t="s">
        <v>109</v>
      </c>
      <c r="F74" s="63">
        <f>SUMIF('Trial Balance Summary'!$A$81:$A$167,'Class Expense - PRP'!B74,'Trial Balance Summary'!$K$81:$K$167)</f>
        <v>0</v>
      </c>
      <c r="G74" s="63">
        <f t="shared" si="30"/>
        <v>0</v>
      </c>
      <c r="H74" s="63">
        <f t="shared" si="30"/>
        <v>0</v>
      </c>
      <c r="I74" s="63">
        <f t="shared" si="30"/>
        <v>0</v>
      </c>
      <c r="J74" s="63">
        <f t="shared" si="30"/>
        <v>0</v>
      </c>
      <c r="K74" s="63">
        <f t="shared" si="30"/>
        <v>0</v>
      </c>
      <c r="L74" s="63">
        <f t="shared" si="30"/>
        <v>0</v>
      </c>
      <c r="M74" s="63">
        <f t="shared" si="30"/>
        <v>0</v>
      </c>
      <c r="N74" s="63">
        <f t="shared" si="30"/>
        <v>0</v>
      </c>
      <c r="O74" s="63">
        <f t="shared" si="30"/>
        <v>0</v>
      </c>
      <c r="Q74" s="61"/>
      <c r="V74" s="30">
        <f t="shared" si="31"/>
        <v>0</v>
      </c>
    </row>
    <row r="75" spans="1:22" x14ac:dyDescent="0.25">
      <c r="A75" s="8">
        <f t="shared" si="32"/>
        <v>52</v>
      </c>
      <c r="B75" s="8">
        <v>584</v>
      </c>
      <c r="C75" s="23" t="s">
        <v>248</v>
      </c>
      <c r="D75" s="34" t="s">
        <v>116</v>
      </c>
      <c r="F75" s="63">
        <f>SUMIF('Trial Balance Summary'!$A$81:$A$167,'Class Expense - PRP'!B75,'Trial Balance Summary'!$K$81:$K$167)</f>
        <v>0</v>
      </c>
      <c r="G75" s="63">
        <f t="shared" si="30"/>
        <v>0</v>
      </c>
      <c r="H75" s="63">
        <f t="shared" si="30"/>
        <v>0</v>
      </c>
      <c r="I75" s="63">
        <f t="shared" si="30"/>
        <v>0</v>
      </c>
      <c r="J75" s="63">
        <f t="shared" si="30"/>
        <v>0</v>
      </c>
      <c r="K75" s="63">
        <f t="shared" si="30"/>
        <v>0</v>
      </c>
      <c r="L75" s="63">
        <f t="shared" si="30"/>
        <v>0</v>
      </c>
      <c r="M75" s="63">
        <f t="shared" si="30"/>
        <v>0</v>
      </c>
      <c r="N75" s="63">
        <f t="shared" si="30"/>
        <v>0</v>
      </c>
      <c r="O75" s="63">
        <f t="shared" si="30"/>
        <v>0</v>
      </c>
      <c r="Q75" s="61"/>
      <c r="V75" s="30">
        <f t="shared" si="31"/>
        <v>0</v>
      </c>
    </row>
    <row r="76" spans="1:22" x14ac:dyDescent="0.25">
      <c r="A76" s="8">
        <f t="shared" si="32"/>
        <v>53</v>
      </c>
      <c r="B76" s="8">
        <v>585</v>
      </c>
      <c r="C76" s="3" t="s">
        <v>262</v>
      </c>
      <c r="D76" s="34" t="s">
        <v>120</v>
      </c>
      <c r="F76" s="63">
        <f>SUMIF('Trial Balance Summary'!$A$81:$A$167,'Class Expense - PRP'!B76,'Trial Balance Summary'!$K$81:$K$167)</f>
        <v>0</v>
      </c>
      <c r="G76" s="63">
        <f t="shared" si="30"/>
        <v>0</v>
      </c>
      <c r="H76" s="63">
        <f t="shared" si="30"/>
        <v>0</v>
      </c>
      <c r="I76" s="63">
        <f t="shared" si="30"/>
        <v>0</v>
      </c>
      <c r="J76" s="63">
        <f t="shared" si="30"/>
        <v>0</v>
      </c>
      <c r="K76" s="63">
        <f t="shared" si="30"/>
        <v>0</v>
      </c>
      <c r="L76" s="63">
        <f t="shared" si="30"/>
        <v>0</v>
      </c>
      <c r="M76" s="63">
        <f t="shared" si="30"/>
        <v>0</v>
      </c>
      <c r="N76" s="63">
        <f t="shared" si="30"/>
        <v>0</v>
      </c>
      <c r="O76" s="63">
        <f t="shared" si="30"/>
        <v>0</v>
      </c>
      <c r="Q76" s="61"/>
      <c r="V76" s="30">
        <f t="shared" si="31"/>
        <v>0</v>
      </c>
    </row>
    <row r="77" spans="1:22" x14ac:dyDescent="0.25">
      <c r="A77" s="8">
        <f t="shared" si="32"/>
        <v>54</v>
      </c>
      <c r="B77" s="8">
        <v>586</v>
      </c>
      <c r="C77" s="3" t="s">
        <v>263</v>
      </c>
      <c r="D77" s="34" t="s">
        <v>119</v>
      </c>
      <c r="F77" s="63">
        <f>SUMIF('Trial Balance Summary'!$A$81:$A$167,'Class Expense - PRP'!B77,'Trial Balance Summary'!$K$81:$K$167)</f>
        <v>0</v>
      </c>
      <c r="G77" s="63">
        <f t="shared" si="30"/>
        <v>0</v>
      </c>
      <c r="H77" s="63">
        <f t="shared" si="30"/>
        <v>0</v>
      </c>
      <c r="I77" s="63">
        <f t="shared" si="30"/>
        <v>0</v>
      </c>
      <c r="J77" s="63">
        <f t="shared" si="30"/>
        <v>0</v>
      </c>
      <c r="K77" s="63">
        <f t="shared" si="30"/>
        <v>0</v>
      </c>
      <c r="L77" s="63">
        <f t="shared" si="30"/>
        <v>0</v>
      </c>
      <c r="M77" s="63">
        <f t="shared" si="30"/>
        <v>0</v>
      </c>
      <c r="N77" s="63">
        <f t="shared" si="30"/>
        <v>0</v>
      </c>
      <c r="O77" s="63">
        <f t="shared" si="30"/>
        <v>0</v>
      </c>
      <c r="Q77" s="61"/>
      <c r="V77" s="30">
        <f t="shared" si="31"/>
        <v>0</v>
      </c>
    </row>
    <row r="78" spans="1:22" x14ac:dyDescent="0.25">
      <c r="A78" s="8">
        <f t="shared" si="32"/>
        <v>55</v>
      </c>
      <c r="B78" s="8">
        <v>587</v>
      </c>
      <c r="C78" s="3" t="s">
        <v>264</v>
      </c>
      <c r="D78" s="34" t="s">
        <v>120</v>
      </c>
      <c r="F78" s="63">
        <f>SUMIF('Trial Balance Summary'!$A$81:$A$167,'Class Expense - PRP'!B78,'Trial Balance Summary'!$K$81:$K$167)</f>
        <v>0</v>
      </c>
      <c r="G78" s="63">
        <f t="shared" si="30"/>
        <v>0</v>
      </c>
      <c r="H78" s="63">
        <f t="shared" si="30"/>
        <v>0</v>
      </c>
      <c r="I78" s="63">
        <f t="shared" si="30"/>
        <v>0</v>
      </c>
      <c r="J78" s="63">
        <f t="shared" si="30"/>
        <v>0</v>
      </c>
      <c r="K78" s="63">
        <f t="shared" si="30"/>
        <v>0</v>
      </c>
      <c r="L78" s="63">
        <f t="shared" si="30"/>
        <v>0</v>
      </c>
      <c r="M78" s="63">
        <f t="shared" si="30"/>
        <v>0</v>
      </c>
      <c r="N78" s="63">
        <f t="shared" si="30"/>
        <v>0</v>
      </c>
      <c r="O78" s="63">
        <f t="shared" si="30"/>
        <v>0</v>
      </c>
      <c r="Q78" s="61"/>
      <c r="V78" s="30">
        <f t="shared" si="31"/>
        <v>0</v>
      </c>
    </row>
    <row r="79" spans="1:22" x14ac:dyDescent="0.25">
      <c r="A79" s="8">
        <f t="shared" si="32"/>
        <v>56</v>
      </c>
      <c r="B79" s="8">
        <v>588</v>
      </c>
      <c r="C79" s="3" t="s">
        <v>265</v>
      </c>
      <c r="D79" s="34" t="s">
        <v>192</v>
      </c>
      <c r="F79" s="63">
        <f>SUMIF('Trial Balance Summary'!$A$81:$A$167,'Class Expense - PRP'!B79,'Trial Balance Summary'!$K$81:$K$167)</f>
        <v>0</v>
      </c>
      <c r="G79" s="63">
        <f t="shared" si="30"/>
        <v>0</v>
      </c>
      <c r="H79" s="63">
        <f t="shared" si="30"/>
        <v>0</v>
      </c>
      <c r="I79" s="63">
        <f t="shared" si="30"/>
        <v>0</v>
      </c>
      <c r="J79" s="63">
        <f t="shared" si="30"/>
        <v>0</v>
      </c>
      <c r="K79" s="63">
        <f t="shared" si="30"/>
        <v>0</v>
      </c>
      <c r="L79" s="63">
        <f t="shared" si="30"/>
        <v>0</v>
      </c>
      <c r="M79" s="63">
        <f t="shared" si="30"/>
        <v>0</v>
      </c>
      <c r="N79" s="63">
        <f t="shared" si="30"/>
        <v>0</v>
      </c>
      <c r="O79" s="63">
        <f t="shared" si="30"/>
        <v>0</v>
      </c>
      <c r="Q79" s="61"/>
      <c r="V79" s="30">
        <f t="shared" si="31"/>
        <v>0</v>
      </c>
    </row>
    <row r="80" spans="1:22" x14ac:dyDescent="0.25">
      <c r="A80" s="8">
        <f t="shared" si="32"/>
        <v>57</v>
      </c>
      <c r="B80" s="8">
        <v>589</v>
      </c>
      <c r="C80" s="3" t="s">
        <v>218</v>
      </c>
      <c r="D80" s="34" t="s">
        <v>192</v>
      </c>
      <c r="F80" s="63">
        <f>SUMIF('Trial Balance Summary'!$A$81:$A$167,'Class Expense - PRP'!B80,'Trial Balance Summary'!$K$81:$K$167)</f>
        <v>0</v>
      </c>
      <c r="G80" s="63">
        <f t="shared" si="30"/>
        <v>0</v>
      </c>
      <c r="H80" s="63">
        <f t="shared" si="30"/>
        <v>0</v>
      </c>
      <c r="I80" s="63">
        <f t="shared" si="30"/>
        <v>0</v>
      </c>
      <c r="J80" s="63">
        <f t="shared" si="30"/>
        <v>0</v>
      </c>
      <c r="K80" s="63">
        <f t="shared" si="30"/>
        <v>0</v>
      </c>
      <c r="L80" s="63">
        <f t="shared" si="30"/>
        <v>0</v>
      </c>
      <c r="M80" s="63">
        <f t="shared" si="30"/>
        <v>0</v>
      </c>
      <c r="N80" s="63">
        <f t="shared" si="30"/>
        <v>0</v>
      </c>
      <c r="O80" s="63">
        <f t="shared" si="30"/>
        <v>0</v>
      </c>
      <c r="Q80" s="61"/>
      <c r="V80" s="30">
        <f t="shared" si="31"/>
        <v>0</v>
      </c>
    </row>
    <row r="81" spans="1:22" x14ac:dyDescent="0.25">
      <c r="A81" s="8">
        <f t="shared" si="32"/>
        <v>58</v>
      </c>
      <c r="C81" s="14" t="s">
        <v>268</v>
      </c>
      <c r="F81" s="64">
        <f>SUM(F71:F80)</f>
        <v>0</v>
      </c>
      <c r="G81" s="64">
        <f t="shared" ref="G81:O81" si="33">SUM(G71:G80)</f>
        <v>0</v>
      </c>
      <c r="H81" s="64">
        <f t="shared" si="33"/>
        <v>0</v>
      </c>
      <c r="I81" s="64">
        <f t="shared" si="33"/>
        <v>0</v>
      </c>
      <c r="J81" s="64">
        <f t="shared" si="33"/>
        <v>0</v>
      </c>
      <c r="K81" s="64">
        <f t="shared" si="33"/>
        <v>0</v>
      </c>
      <c r="L81" s="64">
        <f t="shared" si="33"/>
        <v>0</v>
      </c>
      <c r="M81" s="64">
        <f t="shared" si="33"/>
        <v>0</v>
      </c>
      <c r="N81" s="64">
        <f t="shared" si="33"/>
        <v>0</v>
      </c>
      <c r="O81" s="64">
        <f t="shared" si="33"/>
        <v>0</v>
      </c>
      <c r="V81" s="30">
        <f t="shared" si="31"/>
        <v>0</v>
      </c>
    </row>
    <row r="82" spans="1:22" x14ac:dyDescent="0.25">
      <c r="A82" s="8"/>
      <c r="F82" s="63"/>
      <c r="G82" s="63"/>
      <c r="H82" s="63"/>
      <c r="I82" s="63"/>
      <c r="J82" s="63"/>
      <c r="K82" s="63"/>
      <c r="L82" s="63"/>
      <c r="M82" s="63"/>
      <c r="N82" s="63"/>
      <c r="O82" s="63"/>
    </row>
    <row r="83" spans="1:22" x14ac:dyDescent="0.25">
      <c r="A83" s="8"/>
      <c r="C83" s="6" t="s">
        <v>269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</row>
    <row r="84" spans="1:22" x14ac:dyDescent="0.25">
      <c r="A84" s="8">
        <f>A81+1</f>
        <v>59</v>
      </c>
      <c r="B84" s="8">
        <v>590</v>
      </c>
      <c r="C84" s="23" t="s">
        <v>221</v>
      </c>
      <c r="D84" s="34" t="s">
        <v>192</v>
      </c>
      <c r="F84" s="63">
        <f>SUMIF('Trial Balance Summary'!$A$81:$A$167,'Class Expense - PRP'!B84,'Trial Balance Summary'!$K$81:$K$167)</f>
        <v>0</v>
      </c>
      <c r="G84" s="63">
        <f t="shared" ref="G84:O92" si="34">IFERROR($F84*VLOOKUP($D84,CLASSIFIERS,G$178,FALSE),0)</f>
        <v>0</v>
      </c>
      <c r="H84" s="63">
        <f t="shared" si="34"/>
        <v>0</v>
      </c>
      <c r="I84" s="63">
        <f t="shared" si="34"/>
        <v>0</v>
      </c>
      <c r="J84" s="63">
        <f t="shared" si="34"/>
        <v>0</v>
      </c>
      <c r="K84" s="63">
        <f t="shared" si="34"/>
        <v>0</v>
      </c>
      <c r="L84" s="63">
        <f t="shared" si="34"/>
        <v>0</v>
      </c>
      <c r="M84" s="63">
        <f t="shared" si="34"/>
        <v>0</v>
      </c>
      <c r="N84" s="63">
        <f t="shared" si="34"/>
        <v>0</v>
      </c>
      <c r="O84" s="63">
        <f t="shared" si="34"/>
        <v>0</v>
      </c>
      <c r="Q84" s="61"/>
      <c r="V84" s="30">
        <f t="shared" ref="V84:V93" si="35">IF(ROUND(SUM(G84:O84)-F84,1)=0,0,1)</f>
        <v>0</v>
      </c>
    </row>
    <row r="85" spans="1:22" x14ac:dyDescent="0.25">
      <c r="A85" s="8">
        <f>A84+1</f>
        <v>60</v>
      </c>
      <c r="B85" s="8">
        <v>591</v>
      </c>
      <c r="C85" s="23" t="s">
        <v>222</v>
      </c>
      <c r="D85" s="34" t="s">
        <v>111</v>
      </c>
      <c r="F85" s="63">
        <f>SUMIF('Trial Balance Summary'!$A$81:$A$167,'Class Expense - PRP'!B85,'Trial Balance Summary'!$K$81:$K$167)</f>
        <v>0</v>
      </c>
      <c r="G85" s="63">
        <f t="shared" si="34"/>
        <v>0</v>
      </c>
      <c r="H85" s="63">
        <f t="shared" si="34"/>
        <v>0</v>
      </c>
      <c r="I85" s="63">
        <f t="shared" si="34"/>
        <v>0</v>
      </c>
      <c r="J85" s="63">
        <f t="shared" si="34"/>
        <v>0</v>
      </c>
      <c r="K85" s="63">
        <f t="shared" si="34"/>
        <v>0</v>
      </c>
      <c r="L85" s="63">
        <f t="shared" si="34"/>
        <v>0</v>
      </c>
      <c r="M85" s="63">
        <f t="shared" si="34"/>
        <v>0</v>
      </c>
      <c r="N85" s="63">
        <f t="shared" si="34"/>
        <v>0</v>
      </c>
      <c r="O85" s="63">
        <f t="shared" si="34"/>
        <v>0</v>
      </c>
      <c r="Q85" s="61"/>
      <c r="V85" s="30">
        <f t="shared" si="35"/>
        <v>0</v>
      </c>
    </row>
    <row r="86" spans="1:22" x14ac:dyDescent="0.25">
      <c r="A86" s="8">
        <f t="shared" ref="A86:A93" si="36">A85+1</f>
        <v>61</v>
      </c>
      <c r="B86" s="8">
        <v>592</v>
      </c>
      <c r="C86" s="23" t="s">
        <v>254</v>
      </c>
      <c r="D86" s="34" t="s">
        <v>112</v>
      </c>
      <c r="F86" s="63">
        <f>SUMIF('Trial Balance Summary'!$A$81:$A$167,'Class Expense - PRP'!B86,'Trial Balance Summary'!$K$81:$K$167)</f>
        <v>0</v>
      </c>
      <c r="G86" s="63">
        <f t="shared" si="34"/>
        <v>0</v>
      </c>
      <c r="H86" s="63">
        <f t="shared" si="34"/>
        <v>0</v>
      </c>
      <c r="I86" s="63">
        <f t="shared" si="34"/>
        <v>0</v>
      </c>
      <c r="J86" s="63">
        <f t="shared" si="34"/>
        <v>0</v>
      </c>
      <c r="K86" s="63">
        <f t="shared" si="34"/>
        <v>0</v>
      </c>
      <c r="L86" s="63">
        <f t="shared" si="34"/>
        <v>0</v>
      </c>
      <c r="M86" s="63">
        <f t="shared" si="34"/>
        <v>0</v>
      </c>
      <c r="N86" s="63">
        <f t="shared" si="34"/>
        <v>0</v>
      </c>
      <c r="O86" s="63">
        <f t="shared" si="34"/>
        <v>0</v>
      </c>
      <c r="Q86" s="61"/>
      <c r="V86" s="30">
        <f t="shared" si="35"/>
        <v>0</v>
      </c>
    </row>
    <row r="87" spans="1:22" x14ac:dyDescent="0.25">
      <c r="A87" s="8">
        <f t="shared" si="36"/>
        <v>62</v>
      </c>
      <c r="B87" s="8">
        <v>593</v>
      </c>
      <c r="C87" s="23" t="s">
        <v>255</v>
      </c>
      <c r="D87" s="34" t="s">
        <v>109</v>
      </c>
      <c r="F87" s="63">
        <f>SUMIF('Trial Balance Summary'!$A$81:$A$167,'Class Expense - PRP'!B87,'Trial Balance Summary'!$K$81:$K$167)</f>
        <v>0</v>
      </c>
      <c r="G87" s="63">
        <f t="shared" si="34"/>
        <v>0</v>
      </c>
      <c r="H87" s="63">
        <f t="shared" si="34"/>
        <v>0</v>
      </c>
      <c r="I87" s="63">
        <f t="shared" si="34"/>
        <v>0</v>
      </c>
      <c r="J87" s="63">
        <f t="shared" si="34"/>
        <v>0</v>
      </c>
      <c r="K87" s="63">
        <f t="shared" si="34"/>
        <v>0</v>
      </c>
      <c r="L87" s="63">
        <f t="shared" si="34"/>
        <v>0</v>
      </c>
      <c r="M87" s="63">
        <f t="shared" si="34"/>
        <v>0</v>
      </c>
      <c r="N87" s="63">
        <f t="shared" si="34"/>
        <v>0</v>
      </c>
      <c r="O87" s="63">
        <f t="shared" si="34"/>
        <v>0</v>
      </c>
      <c r="Q87" s="61"/>
      <c r="V87" s="30">
        <f t="shared" si="35"/>
        <v>0</v>
      </c>
    </row>
    <row r="88" spans="1:22" x14ac:dyDescent="0.25">
      <c r="A88" s="8">
        <f t="shared" si="36"/>
        <v>63</v>
      </c>
      <c r="B88" s="8">
        <v>594</v>
      </c>
      <c r="C88" s="23" t="s">
        <v>256</v>
      </c>
      <c r="D88" s="34" t="s">
        <v>116</v>
      </c>
      <c r="F88" s="63">
        <f>SUMIF('Trial Balance Summary'!$A$81:$A$167,'Class Expense - PRP'!B88,'Trial Balance Summary'!$K$81:$K$167)</f>
        <v>0</v>
      </c>
      <c r="G88" s="63">
        <f t="shared" si="34"/>
        <v>0</v>
      </c>
      <c r="H88" s="63">
        <f t="shared" si="34"/>
        <v>0</v>
      </c>
      <c r="I88" s="63">
        <f t="shared" si="34"/>
        <v>0</v>
      </c>
      <c r="J88" s="63">
        <f t="shared" si="34"/>
        <v>0</v>
      </c>
      <c r="K88" s="63">
        <f t="shared" si="34"/>
        <v>0</v>
      </c>
      <c r="L88" s="63">
        <f t="shared" si="34"/>
        <v>0</v>
      </c>
      <c r="M88" s="63">
        <f t="shared" si="34"/>
        <v>0</v>
      </c>
      <c r="N88" s="63">
        <f t="shared" si="34"/>
        <v>0</v>
      </c>
      <c r="O88" s="63">
        <f t="shared" si="34"/>
        <v>0</v>
      </c>
      <c r="Q88" s="61"/>
      <c r="V88" s="30">
        <f t="shared" si="35"/>
        <v>0</v>
      </c>
    </row>
    <row r="89" spans="1:22" x14ac:dyDescent="0.25">
      <c r="A89" s="8">
        <f t="shared" si="36"/>
        <v>64</v>
      </c>
      <c r="B89" s="8">
        <v>595</v>
      </c>
      <c r="C89" s="3" t="s">
        <v>270</v>
      </c>
      <c r="D89" s="62" t="s">
        <v>117</v>
      </c>
      <c r="F89" s="63">
        <f>SUMIF('Trial Balance Summary'!$A$81:$A$167,'Class Expense - PRP'!B89,'Trial Balance Summary'!$K$81:$K$167)</f>
        <v>0</v>
      </c>
      <c r="G89" s="63">
        <f t="shared" si="34"/>
        <v>0</v>
      </c>
      <c r="H89" s="63">
        <f t="shared" si="34"/>
        <v>0</v>
      </c>
      <c r="I89" s="63">
        <f t="shared" si="34"/>
        <v>0</v>
      </c>
      <c r="J89" s="63">
        <f t="shared" si="34"/>
        <v>0</v>
      </c>
      <c r="K89" s="63">
        <f t="shared" si="34"/>
        <v>0</v>
      </c>
      <c r="L89" s="63">
        <f t="shared" si="34"/>
        <v>0</v>
      </c>
      <c r="M89" s="63">
        <f t="shared" si="34"/>
        <v>0</v>
      </c>
      <c r="N89" s="63">
        <f t="shared" si="34"/>
        <v>0</v>
      </c>
      <c r="O89" s="63">
        <f t="shared" si="34"/>
        <v>0</v>
      </c>
      <c r="Q89" s="61"/>
      <c r="V89" s="30">
        <f t="shared" si="35"/>
        <v>0</v>
      </c>
    </row>
    <row r="90" spans="1:22" x14ac:dyDescent="0.25">
      <c r="A90" s="8">
        <f t="shared" si="36"/>
        <v>65</v>
      </c>
      <c r="B90" s="8">
        <v>596</v>
      </c>
      <c r="C90" s="3" t="s">
        <v>271</v>
      </c>
      <c r="D90" s="34" t="s">
        <v>120</v>
      </c>
      <c r="F90" s="63">
        <f>SUMIF('Trial Balance Summary'!$A$81:$A$167,'Class Expense - PRP'!B90,'Trial Balance Summary'!$K$81:$K$167)</f>
        <v>0</v>
      </c>
      <c r="G90" s="63">
        <f t="shared" si="34"/>
        <v>0</v>
      </c>
      <c r="H90" s="63">
        <f t="shared" si="34"/>
        <v>0</v>
      </c>
      <c r="I90" s="63">
        <f t="shared" si="34"/>
        <v>0</v>
      </c>
      <c r="J90" s="63">
        <f t="shared" si="34"/>
        <v>0</v>
      </c>
      <c r="K90" s="63">
        <f t="shared" si="34"/>
        <v>0</v>
      </c>
      <c r="L90" s="63">
        <f t="shared" si="34"/>
        <v>0</v>
      </c>
      <c r="M90" s="63">
        <f t="shared" si="34"/>
        <v>0</v>
      </c>
      <c r="N90" s="63">
        <f t="shared" si="34"/>
        <v>0</v>
      </c>
      <c r="O90" s="63">
        <f t="shared" si="34"/>
        <v>0</v>
      </c>
      <c r="Q90" s="61"/>
      <c r="V90" s="30">
        <f t="shared" si="35"/>
        <v>0</v>
      </c>
    </row>
    <row r="91" spans="1:22" x14ac:dyDescent="0.25">
      <c r="A91" s="8">
        <f t="shared" si="36"/>
        <v>66</v>
      </c>
      <c r="B91" s="8">
        <v>597</v>
      </c>
      <c r="C91" s="3" t="s">
        <v>272</v>
      </c>
      <c r="D91" s="34" t="s">
        <v>119</v>
      </c>
      <c r="F91" s="63">
        <f>SUMIF('Trial Balance Summary'!$A$81:$A$167,'Class Expense - PRP'!B91,'Trial Balance Summary'!$K$81:$K$167)</f>
        <v>0</v>
      </c>
      <c r="G91" s="63">
        <f t="shared" si="34"/>
        <v>0</v>
      </c>
      <c r="H91" s="63">
        <f t="shared" si="34"/>
        <v>0</v>
      </c>
      <c r="I91" s="63">
        <f t="shared" si="34"/>
        <v>0</v>
      </c>
      <c r="J91" s="63">
        <f t="shared" si="34"/>
        <v>0</v>
      </c>
      <c r="K91" s="63">
        <f t="shared" si="34"/>
        <v>0</v>
      </c>
      <c r="L91" s="63">
        <f t="shared" si="34"/>
        <v>0</v>
      </c>
      <c r="M91" s="63">
        <f t="shared" si="34"/>
        <v>0</v>
      </c>
      <c r="N91" s="63">
        <f t="shared" si="34"/>
        <v>0</v>
      </c>
      <c r="O91" s="63">
        <f t="shared" si="34"/>
        <v>0</v>
      </c>
      <c r="Q91" s="61"/>
      <c r="V91" s="30">
        <f t="shared" si="35"/>
        <v>0</v>
      </c>
    </row>
    <row r="92" spans="1:22" x14ac:dyDescent="0.25">
      <c r="A92" s="8">
        <f t="shared" si="36"/>
        <v>67</v>
      </c>
      <c r="B92" s="8">
        <v>598</v>
      </c>
      <c r="C92" s="3" t="s">
        <v>329</v>
      </c>
      <c r="D92" s="34" t="s">
        <v>192</v>
      </c>
      <c r="F92" s="63">
        <f>SUMIF('Trial Balance Summary'!$A$81:$A$167,'Class Expense - PRP'!B92,'Trial Balance Summary'!$K$81:$K$167)</f>
        <v>0</v>
      </c>
      <c r="G92" s="63">
        <f t="shared" si="34"/>
        <v>0</v>
      </c>
      <c r="H92" s="63">
        <f t="shared" si="34"/>
        <v>0</v>
      </c>
      <c r="I92" s="63">
        <f t="shared" si="34"/>
        <v>0</v>
      </c>
      <c r="J92" s="63">
        <f t="shared" si="34"/>
        <v>0</v>
      </c>
      <c r="K92" s="63">
        <f t="shared" si="34"/>
        <v>0</v>
      </c>
      <c r="L92" s="63">
        <f t="shared" si="34"/>
        <v>0</v>
      </c>
      <c r="M92" s="63">
        <f t="shared" si="34"/>
        <v>0</v>
      </c>
      <c r="N92" s="63">
        <f t="shared" si="34"/>
        <v>0</v>
      </c>
      <c r="O92" s="63">
        <f t="shared" si="34"/>
        <v>0</v>
      </c>
      <c r="Q92" s="61"/>
      <c r="V92" s="30">
        <f t="shared" si="35"/>
        <v>0</v>
      </c>
    </row>
    <row r="93" spans="1:22" x14ac:dyDescent="0.25">
      <c r="A93" s="8">
        <f t="shared" si="36"/>
        <v>68</v>
      </c>
      <c r="C93" s="14" t="s">
        <v>273</v>
      </c>
      <c r="F93" s="64">
        <f>SUM(F84:F92)</f>
        <v>0</v>
      </c>
      <c r="G93" s="64">
        <f t="shared" ref="G93:O93" si="37">SUM(G84:G92)</f>
        <v>0</v>
      </c>
      <c r="H93" s="64">
        <f t="shared" si="37"/>
        <v>0</v>
      </c>
      <c r="I93" s="64">
        <f t="shared" si="37"/>
        <v>0</v>
      </c>
      <c r="J93" s="64">
        <f t="shared" si="37"/>
        <v>0</v>
      </c>
      <c r="K93" s="64">
        <f t="shared" si="37"/>
        <v>0</v>
      </c>
      <c r="L93" s="64">
        <f t="shared" si="37"/>
        <v>0</v>
      </c>
      <c r="M93" s="64">
        <f t="shared" si="37"/>
        <v>0</v>
      </c>
      <c r="N93" s="64">
        <f t="shared" si="37"/>
        <v>0</v>
      </c>
      <c r="O93" s="64">
        <f t="shared" si="37"/>
        <v>0</v>
      </c>
      <c r="V93" s="30">
        <f t="shared" si="35"/>
        <v>0</v>
      </c>
    </row>
    <row r="94" spans="1:22" x14ac:dyDescent="0.25">
      <c r="A94" s="8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22" x14ac:dyDescent="0.25">
      <c r="A95" s="8">
        <f>A92+1</f>
        <v>68</v>
      </c>
      <c r="C95" s="6" t="s">
        <v>274</v>
      </c>
      <c r="F95" s="65">
        <f>F81+F93</f>
        <v>0</v>
      </c>
      <c r="G95" s="65">
        <f t="shared" ref="G95:O95" si="38">G81+G93</f>
        <v>0</v>
      </c>
      <c r="H95" s="65">
        <f t="shared" si="38"/>
        <v>0</v>
      </c>
      <c r="I95" s="65">
        <f t="shared" si="38"/>
        <v>0</v>
      </c>
      <c r="J95" s="65">
        <f t="shared" si="38"/>
        <v>0</v>
      </c>
      <c r="K95" s="65">
        <f t="shared" si="38"/>
        <v>0</v>
      </c>
      <c r="L95" s="65">
        <f t="shared" si="38"/>
        <v>0</v>
      </c>
      <c r="M95" s="65">
        <f t="shared" si="38"/>
        <v>0</v>
      </c>
      <c r="N95" s="65">
        <f t="shared" si="38"/>
        <v>0</v>
      </c>
      <c r="O95" s="65">
        <f t="shared" si="38"/>
        <v>0</v>
      </c>
    </row>
    <row r="96" spans="1:22" x14ac:dyDescent="0.25">
      <c r="A96" s="8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22" x14ac:dyDescent="0.25">
      <c r="A97" s="8"/>
      <c r="C97" s="6" t="s">
        <v>275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22" x14ac:dyDescent="0.25">
      <c r="A98" s="8">
        <f>A95+1</f>
        <v>69</v>
      </c>
      <c r="B98" s="8">
        <v>901</v>
      </c>
      <c r="C98" s="23" t="s">
        <v>282</v>
      </c>
      <c r="D98" s="34" t="s">
        <v>88</v>
      </c>
      <c r="F98" s="63">
        <f>SUMIF('Trial Balance Summary'!$A$81:$A$167,'Class Expense - PRP'!B98,'Trial Balance Summary'!$K$81:$K$167)</f>
        <v>0</v>
      </c>
      <c r="G98" s="63">
        <f t="shared" ref="G98:O102" si="39">IFERROR($F98*VLOOKUP($D98,CLASSIFIERS,G$178,FALSE),0)</f>
        <v>0</v>
      </c>
      <c r="H98" s="63">
        <f t="shared" si="39"/>
        <v>0</v>
      </c>
      <c r="I98" s="63">
        <f t="shared" si="39"/>
        <v>0</v>
      </c>
      <c r="J98" s="63">
        <f t="shared" si="39"/>
        <v>0</v>
      </c>
      <c r="K98" s="63">
        <f t="shared" si="39"/>
        <v>0</v>
      </c>
      <c r="L98" s="63">
        <f t="shared" si="39"/>
        <v>0</v>
      </c>
      <c r="M98" s="63">
        <f t="shared" si="39"/>
        <v>0</v>
      </c>
      <c r="N98" s="63">
        <f t="shared" si="39"/>
        <v>0</v>
      </c>
      <c r="O98" s="63">
        <f t="shared" si="39"/>
        <v>0</v>
      </c>
      <c r="Q98" s="61"/>
      <c r="V98" s="30">
        <f t="shared" ref="V98:V103" si="40">IF(ROUND(SUM(G98:O98)-F98,1)=0,0,1)</f>
        <v>0</v>
      </c>
    </row>
    <row r="99" spans="1:22" x14ac:dyDescent="0.25">
      <c r="A99" s="8">
        <f>A98+1</f>
        <v>70</v>
      </c>
      <c r="B99" s="8">
        <v>902</v>
      </c>
      <c r="C99" s="3" t="s">
        <v>276</v>
      </c>
      <c r="D99" s="34" t="s">
        <v>88</v>
      </c>
      <c r="F99" s="63">
        <f>SUMIF('Trial Balance Summary'!$A$81:$A$167,'Class Expense - PRP'!B99,'Trial Balance Summary'!$K$81:$K$167)</f>
        <v>0</v>
      </c>
      <c r="G99" s="63">
        <f t="shared" si="39"/>
        <v>0</v>
      </c>
      <c r="H99" s="63">
        <f t="shared" si="39"/>
        <v>0</v>
      </c>
      <c r="I99" s="63">
        <f t="shared" si="39"/>
        <v>0</v>
      </c>
      <c r="J99" s="63">
        <f t="shared" si="39"/>
        <v>0</v>
      </c>
      <c r="K99" s="63">
        <f t="shared" si="39"/>
        <v>0</v>
      </c>
      <c r="L99" s="63">
        <f t="shared" si="39"/>
        <v>0</v>
      </c>
      <c r="M99" s="63">
        <f t="shared" si="39"/>
        <v>0</v>
      </c>
      <c r="N99" s="63">
        <f t="shared" si="39"/>
        <v>0</v>
      </c>
      <c r="O99" s="63">
        <f t="shared" si="39"/>
        <v>0</v>
      </c>
      <c r="Q99" s="61"/>
      <c r="V99" s="30">
        <f t="shared" si="40"/>
        <v>0</v>
      </c>
    </row>
    <row r="100" spans="1:22" x14ac:dyDescent="0.25">
      <c r="A100" s="8">
        <f t="shared" ref="A100:A103" si="41">A99+1</f>
        <v>71</v>
      </c>
      <c r="B100" s="8">
        <v>903</v>
      </c>
      <c r="C100" s="3" t="s">
        <v>277</v>
      </c>
      <c r="D100" s="34" t="s">
        <v>88</v>
      </c>
      <c r="F100" s="63">
        <f>SUMIF('Trial Balance Summary'!$A$81:$A$167,'Class Expense - PRP'!B100,'Trial Balance Summary'!$K$81:$K$167)</f>
        <v>0</v>
      </c>
      <c r="G100" s="63">
        <f t="shared" si="39"/>
        <v>0</v>
      </c>
      <c r="H100" s="63">
        <f t="shared" si="39"/>
        <v>0</v>
      </c>
      <c r="I100" s="63">
        <f t="shared" si="39"/>
        <v>0</v>
      </c>
      <c r="J100" s="63">
        <f t="shared" si="39"/>
        <v>0</v>
      </c>
      <c r="K100" s="63">
        <f t="shared" si="39"/>
        <v>0</v>
      </c>
      <c r="L100" s="63">
        <f t="shared" si="39"/>
        <v>0</v>
      </c>
      <c r="M100" s="63">
        <f t="shared" si="39"/>
        <v>0</v>
      </c>
      <c r="N100" s="63">
        <f t="shared" si="39"/>
        <v>0</v>
      </c>
      <c r="O100" s="63">
        <f t="shared" si="39"/>
        <v>0</v>
      </c>
      <c r="Q100" s="61"/>
      <c r="V100" s="30">
        <f t="shared" si="40"/>
        <v>0</v>
      </c>
    </row>
    <row r="101" spans="1:22" x14ac:dyDescent="0.25">
      <c r="A101" s="8">
        <f t="shared" si="41"/>
        <v>72</v>
      </c>
      <c r="B101" s="8">
        <v>904</v>
      </c>
      <c r="C101" s="3" t="s">
        <v>278</v>
      </c>
      <c r="D101" s="34" t="s">
        <v>91</v>
      </c>
      <c r="F101" s="63">
        <f>SUMIF('Trial Balance Summary'!$A$81:$A$167,'Class Expense - PRP'!B101,'Trial Balance Summary'!$K$81:$K$167)</f>
        <v>0</v>
      </c>
      <c r="G101" s="63">
        <f t="shared" si="39"/>
        <v>0</v>
      </c>
      <c r="H101" s="63">
        <f t="shared" si="39"/>
        <v>0</v>
      </c>
      <c r="I101" s="63">
        <f t="shared" si="39"/>
        <v>0</v>
      </c>
      <c r="J101" s="63">
        <f t="shared" si="39"/>
        <v>0</v>
      </c>
      <c r="K101" s="63">
        <f t="shared" si="39"/>
        <v>0</v>
      </c>
      <c r="L101" s="63">
        <f t="shared" si="39"/>
        <v>0</v>
      </c>
      <c r="M101" s="63">
        <f t="shared" si="39"/>
        <v>0</v>
      </c>
      <c r="N101" s="63">
        <f t="shared" si="39"/>
        <v>0</v>
      </c>
      <c r="O101" s="63">
        <f t="shared" si="39"/>
        <v>0</v>
      </c>
      <c r="Q101" s="61"/>
      <c r="V101" s="30">
        <f t="shared" si="40"/>
        <v>0</v>
      </c>
    </row>
    <row r="102" spans="1:22" x14ac:dyDescent="0.25">
      <c r="A102" s="8">
        <f t="shared" si="41"/>
        <v>73</v>
      </c>
      <c r="B102" s="8">
        <v>905</v>
      </c>
      <c r="C102" s="23" t="s">
        <v>328</v>
      </c>
      <c r="D102" s="34" t="s">
        <v>88</v>
      </c>
      <c r="F102" s="63">
        <f>SUMIF('Trial Balance Summary'!$A$81:$A$167,'Class Expense - PRP'!B102,'Trial Balance Summary'!$K$81:$K$167)</f>
        <v>0</v>
      </c>
      <c r="G102" s="63">
        <f t="shared" si="39"/>
        <v>0</v>
      </c>
      <c r="H102" s="63">
        <f t="shared" si="39"/>
        <v>0</v>
      </c>
      <c r="I102" s="63">
        <f t="shared" si="39"/>
        <v>0</v>
      </c>
      <c r="J102" s="63">
        <f t="shared" si="39"/>
        <v>0</v>
      </c>
      <c r="K102" s="63">
        <f t="shared" si="39"/>
        <v>0</v>
      </c>
      <c r="L102" s="63">
        <f t="shared" si="39"/>
        <v>0</v>
      </c>
      <c r="M102" s="63">
        <f t="shared" si="39"/>
        <v>0</v>
      </c>
      <c r="N102" s="63">
        <f t="shared" si="39"/>
        <v>0</v>
      </c>
      <c r="O102" s="63">
        <f t="shared" si="39"/>
        <v>0</v>
      </c>
      <c r="Q102" s="61"/>
      <c r="V102" s="30">
        <f t="shared" si="40"/>
        <v>0</v>
      </c>
    </row>
    <row r="103" spans="1:22" x14ac:dyDescent="0.25">
      <c r="A103" s="8">
        <f t="shared" si="41"/>
        <v>74</v>
      </c>
      <c r="C103" s="14" t="s">
        <v>279</v>
      </c>
      <c r="F103" s="64">
        <f>SUM(F98:F102)</f>
        <v>0</v>
      </c>
      <c r="G103" s="64">
        <f t="shared" ref="G103:O103" si="42">SUM(G98:G102)</f>
        <v>0</v>
      </c>
      <c r="H103" s="64">
        <f t="shared" si="42"/>
        <v>0</v>
      </c>
      <c r="I103" s="64">
        <f t="shared" si="42"/>
        <v>0</v>
      </c>
      <c r="J103" s="64">
        <f t="shared" si="42"/>
        <v>0</v>
      </c>
      <c r="K103" s="64">
        <f t="shared" si="42"/>
        <v>0</v>
      </c>
      <c r="L103" s="64">
        <f t="shared" si="42"/>
        <v>0</v>
      </c>
      <c r="M103" s="64">
        <f t="shared" si="42"/>
        <v>0</v>
      </c>
      <c r="N103" s="64">
        <f t="shared" si="42"/>
        <v>0</v>
      </c>
      <c r="O103" s="64">
        <f t="shared" si="42"/>
        <v>0</v>
      </c>
      <c r="V103" s="30">
        <f t="shared" si="40"/>
        <v>0</v>
      </c>
    </row>
    <row r="104" spans="1:22" x14ac:dyDescent="0.25">
      <c r="A104" s="8"/>
      <c r="F104" s="63"/>
      <c r="G104" s="63"/>
      <c r="H104" s="63"/>
      <c r="I104" s="63"/>
      <c r="J104" s="63"/>
      <c r="K104" s="63"/>
      <c r="L104" s="63"/>
      <c r="M104" s="63"/>
      <c r="N104" s="63"/>
      <c r="O104" s="63"/>
    </row>
    <row r="105" spans="1:22" x14ac:dyDescent="0.25">
      <c r="A105" s="8"/>
      <c r="C105" s="6" t="s">
        <v>280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</row>
    <row r="106" spans="1:22" x14ac:dyDescent="0.25">
      <c r="A106" s="8">
        <f>A103+1</f>
        <v>75</v>
      </c>
      <c r="B106" s="8">
        <v>906</v>
      </c>
      <c r="C106" s="23" t="s">
        <v>281</v>
      </c>
      <c r="D106" s="34" t="s">
        <v>88</v>
      </c>
      <c r="F106" s="63">
        <f>SUMIF('Trial Balance Summary'!$A$81:$A$167,'Class Expense - PRP'!B106,'Trial Balance Summary'!$K$81:$K$167)</f>
        <v>0</v>
      </c>
      <c r="G106" s="63">
        <f t="shared" ref="G106:O110" si="43">IFERROR($F106*VLOOKUP($D106,CLASSIFIERS,G$178,FALSE),0)</f>
        <v>0</v>
      </c>
      <c r="H106" s="63">
        <f t="shared" si="43"/>
        <v>0</v>
      </c>
      <c r="I106" s="63">
        <f t="shared" si="43"/>
        <v>0</v>
      </c>
      <c r="J106" s="63">
        <f t="shared" si="43"/>
        <v>0</v>
      </c>
      <c r="K106" s="63">
        <f t="shared" si="43"/>
        <v>0</v>
      </c>
      <c r="L106" s="63">
        <f t="shared" si="43"/>
        <v>0</v>
      </c>
      <c r="M106" s="63">
        <f t="shared" si="43"/>
        <v>0</v>
      </c>
      <c r="N106" s="63">
        <f t="shared" si="43"/>
        <v>0</v>
      </c>
      <c r="O106" s="63">
        <f t="shared" si="43"/>
        <v>0</v>
      </c>
      <c r="Q106" s="61"/>
      <c r="V106" s="30">
        <f t="shared" ref="V106:V111" si="44">IF(ROUND(SUM(G106:O106)-F106,1)=0,0,1)</f>
        <v>0</v>
      </c>
    </row>
    <row r="107" spans="1:22" x14ac:dyDescent="0.25">
      <c r="A107" s="8">
        <f>A106+1</f>
        <v>76</v>
      </c>
      <c r="B107" s="8">
        <v>907</v>
      </c>
      <c r="C107" s="23" t="s">
        <v>282</v>
      </c>
      <c r="D107" s="34" t="s">
        <v>88</v>
      </c>
      <c r="F107" s="63">
        <f>SUMIF('Trial Balance Summary'!$A$81:$A$167,'Class Expense - PRP'!B107,'Trial Balance Summary'!$K$81:$K$167)</f>
        <v>0</v>
      </c>
      <c r="G107" s="63">
        <f t="shared" si="43"/>
        <v>0</v>
      </c>
      <c r="H107" s="63">
        <f t="shared" si="43"/>
        <v>0</v>
      </c>
      <c r="I107" s="63">
        <f t="shared" si="43"/>
        <v>0</v>
      </c>
      <c r="J107" s="63">
        <f t="shared" si="43"/>
        <v>0</v>
      </c>
      <c r="K107" s="63">
        <f t="shared" si="43"/>
        <v>0</v>
      </c>
      <c r="L107" s="63">
        <f t="shared" si="43"/>
        <v>0</v>
      </c>
      <c r="M107" s="63">
        <f t="shared" si="43"/>
        <v>0</v>
      </c>
      <c r="N107" s="63">
        <f t="shared" si="43"/>
        <v>0</v>
      </c>
      <c r="O107" s="63">
        <f t="shared" si="43"/>
        <v>0</v>
      </c>
      <c r="Q107" s="61"/>
      <c r="V107" s="30">
        <f t="shared" si="44"/>
        <v>0</v>
      </c>
    </row>
    <row r="108" spans="1:22" x14ac:dyDescent="0.25">
      <c r="A108" s="8">
        <f t="shared" ref="A108:A111" si="45">A107+1</f>
        <v>77</v>
      </c>
      <c r="B108" s="8">
        <v>908</v>
      </c>
      <c r="C108" s="23" t="s">
        <v>283</v>
      </c>
      <c r="D108" s="34" t="s">
        <v>88</v>
      </c>
      <c r="F108" s="63">
        <f>SUMIF('Trial Balance Summary'!$A$81:$A$167,'Class Expense - PRP'!B108,'Trial Balance Summary'!$K$81:$K$167)</f>
        <v>0</v>
      </c>
      <c r="G108" s="63">
        <f t="shared" si="43"/>
        <v>0</v>
      </c>
      <c r="H108" s="63">
        <f t="shared" si="43"/>
        <v>0</v>
      </c>
      <c r="I108" s="63">
        <f t="shared" si="43"/>
        <v>0</v>
      </c>
      <c r="J108" s="63">
        <f t="shared" si="43"/>
        <v>0</v>
      </c>
      <c r="K108" s="63">
        <f t="shared" si="43"/>
        <v>0</v>
      </c>
      <c r="L108" s="63">
        <f t="shared" si="43"/>
        <v>0</v>
      </c>
      <c r="M108" s="63">
        <f t="shared" si="43"/>
        <v>0</v>
      </c>
      <c r="N108" s="63">
        <f t="shared" si="43"/>
        <v>0</v>
      </c>
      <c r="O108" s="63">
        <f t="shared" si="43"/>
        <v>0</v>
      </c>
      <c r="Q108" s="61"/>
      <c r="V108" s="30">
        <f t="shared" si="44"/>
        <v>0</v>
      </c>
    </row>
    <row r="109" spans="1:22" x14ac:dyDescent="0.25">
      <c r="A109" s="8">
        <f t="shared" si="45"/>
        <v>78</v>
      </c>
      <c r="B109" s="8">
        <v>909</v>
      </c>
      <c r="C109" s="23" t="s">
        <v>284</v>
      </c>
      <c r="D109" s="34" t="s">
        <v>88</v>
      </c>
      <c r="F109" s="63">
        <f>SUMIF('Trial Balance Summary'!$A$81:$A$167,'Class Expense - PRP'!B109,'Trial Balance Summary'!$K$81:$K$167)</f>
        <v>0</v>
      </c>
      <c r="G109" s="63">
        <f t="shared" si="43"/>
        <v>0</v>
      </c>
      <c r="H109" s="63">
        <f t="shared" si="43"/>
        <v>0</v>
      </c>
      <c r="I109" s="63">
        <f t="shared" si="43"/>
        <v>0</v>
      </c>
      <c r="J109" s="63">
        <f t="shared" si="43"/>
        <v>0</v>
      </c>
      <c r="K109" s="63">
        <f t="shared" si="43"/>
        <v>0</v>
      </c>
      <c r="L109" s="63">
        <f t="shared" si="43"/>
        <v>0</v>
      </c>
      <c r="M109" s="63">
        <f t="shared" si="43"/>
        <v>0</v>
      </c>
      <c r="N109" s="63">
        <f t="shared" si="43"/>
        <v>0</v>
      </c>
      <c r="O109" s="63">
        <f t="shared" si="43"/>
        <v>0</v>
      </c>
      <c r="Q109" s="61"/>
      <c r="V109" s="30">
        <f t="shared" si="44"/>
        <v>0</v>
      </c>
    </row>
    <row r="110" spans="1:22" x14ac:dyDescent="0.25">
      <c r="A110" s="8">
        <f t="shared" si="45"/>
        <v>79</v>
      </c>
      <c r="B110" s="8">
        <v>910</v>
      </c>
      <c r="C110" s="23" t="s">
        <v>285</v>
      </c>
      <c r="D110" s="34" t="s">
        <v>88</v>
      </c>
      <c r="F110" s="63">
        <f>SUMIF('Trial Balance Summary'!$A$81:$A$167,'Class Expense - PRP'!B110,'Trial Balance Summary'!$K$81:$K$167)</f>
        <v>0</v>
      </c>
      <c r="G110" s="63">
        <f t="shared" si="43"/>
        <v>0</v>
      </c>
      <c r="H110" s="63">
        <f t="shared" si="43"/>
        <v>0</v>
      </c>
      <c r="I110" s="63">
        <f t="shared" si="43"/>
        <v>0</v>
      </c>
      <c r="J110" s="63">
        <f t="shared" si="43"/>
        <v>0</v>
      </c>
      <c r="K110" s="63">
        <f t="shared" si="43"/>
        <v>0</v>
      </c>
      <c r="L110" s="63">
        <f t="shared" si="43"/>
        <v>0</v>
      </c>
      <c r="M110" s="63">
        <f t="shared" si="43"/>
        <v>0</v>
      </c>
      <c r="N110" s="63">
        <f t="shared" si="43"/>
        <v>0</v>
      </c>
      <c r="O110" s="63">
        <f t="shared" si="43"/>
        <v>0</v>
      </c>
      <c r="Q110" s="61"/>
      <c r="V110" s="30">
        <f t="shared" si="44"/>
        <v>0</v>
      </c>
    </row>
    <row r="111" spans="1:22" x14ac:dyDescent="0.25">
      <c r="A111" s="8">
        <f t="shared" si="45"/>
        <v>80</v>
      </c>
      <c r="C111" s="14" t="s">
        <v>286</v>
      </c>
      <c r="F111" s="64">
        <f>SUM(F106:F110)</f>
        <v>0</v>
      </c>
      <c r="G111" s="64">
        <f t="shared" ref="G111:O111" si="46">SUM(G106:G110)</f>
        <v>0</v>
      </c>
      <c r="H111" s="64">
        <f t="shared" si="46"/>
        <v>0</v>
      </c>
      <c r="I111" s="64">
        <f t="shared" si="46"/>
        <v>0</v>
      </c>
      <c r="J111" s="64">
        <f t="shared" si="46"/>
        <v>0</v>
      </c>
      <c r="K111" s="64">
        <f t="shared" si="46"/>
        <v>0</v>
      </c>
      <c r="L111" s="64">
        <f t="shared" si="46"/>
        <v>0</v>
      </c>
      <c r="M111" s="64">
        <f t="shared" si="46"/>
        <v>0</v>
      </c>
      <c r="N111" s="64">
        <f t="shared" si="46"/>
        <v>0</v>
      </c>
      <c r="O111" s="64">
        <f t="shared" si="46"/>
        <v>0</v>
      </c>
      <c r="V111" s="30">
        <f t="shared" si="44"/>
        <v>0</v>
      </c>
    </row>
    <row r="112" spans="1:22" x14ac:dyDescent="0.25">
      <c r="A112" s="8"/>
      <c r="F112" s="63"/>
      <c r="G112" s="63"/>
      <c r="H112" s="63"/>
      <c r="I112" s="63"/>
      <c r="J112" s="63"/>
      <c r="K112" s="63"/>
      <c r="L112" s="63"/>
      <c r="M112" s="63"/>
      <c r="N112" s="63"/>
      <c r="O112" s="63"/>
    </row>
    <row r="113" spans="1:22" x14ac:dyDescent="0.25">
      <c r="A113" s="8"/>
      <c r="C113" s="15" t="s">
        <v>292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</row>
    <row r="114" spans="1:22" x14ac:dyDescent="0.25">
      <c r="A114" s="8">
        <f>A111+1</f>
        <v>81</v>
      </c>
      <c r="B114" s="8">
        <v>911</v>
      </c>
      <c r="C114" s="23" t="s">
        <v>282</v>
      </c>
      <c r="D114" s="34" t="s">
        <v>88</v>
      </c>
      <c r="F114" s="63">
        <f>SUMIF('Trial Balance Summary'!$A$81:$A$167,'Class Expense - PRP'!B114,'Trial Balance Summary'!$K$81:$K$167)</f>
        <v>0</v>
      </c>
      <c r="G114" s="63">
        <f t="shared" ref="G114:O118" si="47">IFERROR($F114*VLOOKUP($D114,CLASSIFIERS,G$178,FALSE),0)</f>
        <v>0</v>
      </c>
      <c r="H114" s="63">
        <f t="shared" si="47"/>
        <v>0</v>
      </c>
      <c r="I114" s="63">
        <f t="shared" si="47"/>
        <v>0</v>
      </c>
      <c r="J114" s="63">
        <f t="shared" si="47"/>
        <v>0</v>
      </c>
      <c r="K114" s="63">
        <f t="shared" si="47"/>
        <v>0</v>
      </c>
      <c r="L114" s="63">
        <f t="shared" si="47"/>
        <v>0</v>
      </c>
      <c r="M114" s="63">
        <f t="shared" si="47"/>
        <v>0</v>
      </c>
      <c r="N114" s="63">
        <f t="shared" si="47"/>
        <v>0</v>
      </c>
      <c r="O114" s="63">
        <f t="shared" si="47"/>
        <v>0</v>
      </c>
      <c r="Q114" s="61"/>
      <c r="V114" s="30">
        <f t="shared" ref="V114:V119" si="48">IF(ROUND(SUM(G114:O114)-F114,1)=0,0,1)</f>
        <v>0</v>
      </c>
    </row>
    <row r="115" spans="1:22" x14ac:dyDescent="0.25">
      <c r="A115" s="8">
        <f>A114+1</f>
        <v>82</v>
      </c>
      <c r="B115" s="8">
        <v>912</v>
      </c>
      <c r="C115" s="23" t="s">
        <v>287</v>
      </c>
      <c r="D115" s="34" t="s">
        <v>88</v>
      </c>
      <c r="F115" s="63">
        <f>SUMIF('Trial Balance Summary'!$A$81:$A$167,'Class Expense - PRP'!B115,'Trial Balance Summary'!$K$81:$K$167)</f>
        <v>0</v>
      </c>
      <c r="G115" s="63">
        <f t="shared" si="47"/>
        <v>0</v>
      </c>
      <c r="H115" s="63">
        <f t="shared" si="47"/>
        <v>0</v>
      </c>
      <c r="I115" s="63">
        <f t="shared" si="47"/>
        <v>0</v>
      </c>
      <c r="J115" s="63">
        <f t="shared" si="47"/>
        <v>0</v>
      </c>
      <c r="K115" s="63">
        <f t="shared" si="47"/>
        <v>0</v>
      </c>
      <c r="L115" s="63">
        <f t="shared" si="47"/>
        <v>0</v>
      </c>
      <c r="M115" s="63">
        <f t="shared" si="47"/>
        <v>0</v>
      </c>
      <c r="N115" s="63">
        <f t="shared" si="47"/>
        <v>0</v>
      </c>
      <c r="O115" s="63">
        <f t="shared" si="47"/>
        <v>0</v>
      </c>
      <c r="Q115" s="61"/>
      <c r="V115" s="30">
        <f t="shared" si="48"/>
        <v>0</v>
      </c>
    </row>
    <row r="116" spans="1:22" x14ac:dyDescent="0.25">
      <c r="A116" s="8">
        <f t="shared" ref="A116:A119" si="49">A115+1</f>
        <v>83</v>
      </c>
      <c r="B116" s="8">
        <v>913</v>
      </c>
      <c r="C116" s="23" t="s">
        <v>288</v>
      </c>
      <c r="D116" s="34" t="s">
        <v>88</v>
      </c>
      <c r="F116" s="63">
        <f>SUMIF('Trial Balance Summary'!$A$81:$A$167,'Class Expense - PRP'!B116,'Trial Balance Summary'!$K$81:$K$167)</f>
        <v>0</v>
      </c>
      <c r="G116" s="63">
        <f t="shared" si="47"/>
        <v>0</v>
      </c>
      <c r="H116" s="63">
        <f t="shared" si="47"/>
        <v>0</v>
      </c>
      <c r="I116" s="63">
        <f t="shared" si="47"/>
        <v>0</v>
      </c>
      <c r="J116" s="63">
        <f t="shared" si="47"/>
        <v>0</v>
      </c>
      <c r="K116" s="63">
        <f t="shared" si="47"/>
        <v>0</v>
      </c>
      <c r="L116" s="63">
        <f t="shared" si="47"/>
        <v>0</v>
      </c>
      <c r="M116" s="63">
        <f t="shared" si="47"/>
        <v>0</v>
      </c>
      <c r="N116" s="63">
        <f t="shared" si="47"/>
        <v>0</v>
      </c>
      <c r="O116" s="63">
        <f t="shared" si="47"/>
        <v>0</v>
      </c>
      <c r="Q116" s="61"/>
      <c r="V116" s="30">
        <f t="shared" si="48"/>
        <v>0</v>
      </c>
    </row>
    <row r="117" spans="1:22" x14ac:dyDescent="0.25">
      <c r="A117" s="8">
        <f t="shared" si="49"/>
        <v>84</v>
      </c>
      <c r="B117" s="8">
        <v>916</v>
      </c>
      <c r="C117" s="23" t="s">
        <v>289</v>
      </c>
      <c r="D117" s="34" t="s">
        <v>88</v>
      </c>
      <c r="F117" s="63">
        <f>SUMIF('Trial Balance Summary'!$A$81:$A$167,'Class Expense - PRP'!B117,'Trial Balance Summary'!$K$81:$K$167)</f>
        <v>0</v>
      </c>
      <c r="G117" s="63">
        <f t="shared" si="47"/>
        <v>0</v>
      </c>
      <c r="H117" s="63">
        <f t="shared" si="47"/>
        <v>0</v>
      </c>
      <c r="I117" s="63">
        <f t="shared" si="47"/>
        <v>0</v>
      </c>
      <c r="J117" s="63">
        <f t="shared" si="47"/>
        <v>0</v>
      </c>
      <c r="K117" s="63">
        <f t="shared" si="47"/>
        <v>0</v>
      </c>
      <c r="L117" s="63">
        <f t="shared" si="47"/>
        <v>0</v>
      </c>
      <c r="M117" s="63">
        <f t="shared" si="47"/>
        <v>0</v>
      </c>
      <c r="N117" s="63">
        <f t="shared" si="47"/>
        <v>0</v>
      </c>
      <c r="O117" s="63">
        <f t="shared" si="47"/>
        <v>0</v>
      </c>
      <c r="Q117" s="61"/>
      <c r="V117" s="30">
        <f t="shared" si="48"/>
        <v>0</v>
      </c>
    </row>
    <row r="118" spans="1:22" x14ac:dyDescent="0.25">
      <c r="A118" s="8">
        <f t="shared" si="49"/>
        <v>85</v>
      </c>
      <c r="B118" s="8">
        <v>917</v>
      </c>
      <c r="C118" s="23" t="s">
        <v>290</v>
      </c>
      <c r="D118" s="34" t="s">
        <v>88</v>
      </c>
      <c r="F118" s="63">
        <f>SUMIF('Trial Balance Summary'!$A$81:$A$167,'Class Expense - PRP'!B118,'Trial Balance Summary'!$K$81:$K$167)</f>
        <v>0</v>
      </c>
      <c r="G118" s="63">
        <f t="shared" si="47"/>
        <v>0</v>
      </c>
      <c r="H118" s="63">
        <f t="shared" si="47"/>
        <v>0</v>
      </c>
      <c r="I118" s="63">
        <f t="shared" si="47"/>
        <v>0</v>
      </c>
      <c r="J118" s="63">
        <f t="shared" si="47"/>
        <v>0</v>
      </c>
      <c r="K118" s="63">
        <f t="shared" si="47"/>
        <v>0</v>
      </c>
      <c r="L118" s="63">
        <f t="shared" si="47"/>
        <v>0</v>
      </c>
      <c r="M118" s="63">
        <f t="shared" si="47"/>
        <v>0</v>
      </c>
      <c r="N118" s="63">
        <f t="shared" si="47"/>
        <v>0</v>
      </c>
      <c r="O118" s="63">
        <f t="shared" si="47"/>
        <v>0</v>
      </c>
      <c r="Q118" s="61"/>
      <c r="V118" s="30">
        <f t="shared" si="48"/>
        <v>0</v>
      </c>
    </row>
    <row r="119" spans="1:22" x14ac:dyDescent="0.25">
      <c r="A119" s="8">
        <f t="shared" si="49"/>
        <v>86</v>
      </c>
      <c r="C119" s="13" t="s">
        <v>291</v>
      </c>
      <c r="F119" s="64">
        <f>SUM(F114:F118)</f>
        <v>0</v>
      </c>
      <c r="G119" s="64">
        <f t="shared" ref="G119:O119" si="50">SUM(G114:G118)</f>
        <v>0</v>
      </c>
      <c r="H119" s="64">
        <f t="shared" si="50"/>
        <v>0</v>
      </c>
      <c r="I119" s="64">
        <f t="shared" si="50"/>
        <v>0</v>
      </c>
      <c r="J119" s="64">
        <f t="shared" si="50"/>
        <v>0</v>
      </c>
      <c r="K119" s="64">
        <f t="shared" si="50"/>
        <v>0</v>
      </c>
      <c r="L119" s="64">
        <f t="shared" si="50"/>
        <v>0</v>
      </c>
      <c r="M119" s="64">
        <f t="shared" si="50"/>
        <v>0</v>
      </c>
      <c r="N119" s="64">
        <f t="shared" si="50"/>
        <v>0</v>
      </c>
      <c r="O119" s="64">
        <f t="shared" si="50"/>
        <v>0</v>
      </c>
      <c r="V119" s="30">
        <f t="shared" si="48"/>
        <v>0</v>
      </c>
    </row>
    <row r="120" spans="1:22" x14ac:dyDescent="0.25">
      <c r="A120" s="8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22" x14ac:dyDescent="0.25">
      <c r="A121" s="8"/>
      <c r="C121" s="6" t="s">
        <v>293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22" x14ac:dyDescent="0.25">
      <c r="A122" s="8">
        <f>A119+1</f>
        <v>87</v>
      </c>
      <c r="B122" s="8">
        <v>920</v>
      </c>
      <c r="C122" s="3" t="s">
        <v>294</v>
      </c>
      <c r="D122" s="34" t="s">
        <v>200</v>
      </c>
      <c r="F122" s="63">
        <f>SUMIF('Trial Balance Summary'!$A$81:$A$167,'Class Expense - PRP'!B122,'Trial Balance Summary'!$K$81:$K$167)</f>
        <v>1143007.6931311756</v>
      </c>
      <c r="G122" s="63">
        <f t="shared" ref="G122:O135" si="51">IFERROR($F122*VLOOKUP($D122,CLASSIFIERS,G$178,FALSE),0)</f>
        <v>190186.59352503912</v>
      </c>
      <c r="H122" s="63">
        <f t="shared" si="51"/>
        <v>942682.00475184957</v>
      </c>
      <c r="I122" s="63">
        <f t="shared" si="51"/>
        <v>0</v>
      </c>
      <c r="J122" s="63">
        <f t="shared" si="51"/>
        <v>0</v>
      </c>
      <c r="K122" s="63">
        <f t="shared" si="51"/>
        <v>10139.094854286735</v>
      </c>
      <c r="L122" s="63">
        <f t="shared" si="51"/>
        <v>0</v>
      </c>
      <c r="M122" s="63">
        <f t="shared" si="51"/>
        <v>0</v>
      </c>
      <c r="N122" s="63">
        <f t="shared" si="51"/>
        <v>0</v>
      </c>
      <c r="O122" s="63">
        <f t="shared" si="51"/>
        <v>0</v>
      </c>
      <c r="Q122" s="61"/>
      <c r="V122" s="30">
        <f t="shared" ref="V122:V136" si="52">IF(ROUND(SUM(G122:O122)-F122,1)=0,0,1)</f>
        <v>0</v>
      </c>
    </row>
    <row r="123" spans="1:22" x14ac:dyDescent="0.25">
      <c r="A123" s="8">
        <f>A122+1</f>
        <v>88</v>
      </c>
      <c r="B123" s="8">
        <v>921</v>
      </c>
      <c r="C123" s="3" t="s">
        <v>295</v>
      </c>
      <c r="D123" s="34" t="s">
        <v>200</v>
      </c>
      <c r="F123" s="63">
        <f>SUMIF('Trial Balance Summary'!$A$81:$A$167,'Class Expense - PRP'!B123,'Trial Balance Summary'!$K$81:$K$167)</f>
        <v>12496559.949869633</v>
      </c>
      <c r="G123" s="63">
        <f t="shared" si="51"/>
        <v>2079319.484837783</v>
      </c>
      <c r="H123" s="63">
        <f t="shared" si="51"/>
        <v>10306389.236780781</v>
      </c>
      <c r="I123" s="63">
        <f t="shared" si="51"/>
        <v>0</v>
      </c>
      <c r="J123" s="63">
        <f t="shared" si="51"/>
        <v>0</v>
      </c>
      <c r="K123" s="63">
        <f t="shared" si="51"/>
        <v>110851.22825106648</v>
      </c>
      <c r="L123" s="63">
        <f t="shared" si="51"/>
        <v>0</v>
      </c>
      <c r="M123" s="63">
        <f t="shared" si="51"/>
        <v>0</v>
      </c>
      <c r="N123" s="63">
        <f t="shared" si="51"/>
        <v>0</v>
      </c>
      <c r="O123" s="63">
        <f t="shared" si="51"/>
        <v>0</v>
      </c>
      <c r="Q123" s="61"/>
      <c r="V123" s="30">
        <f t="shared" si="52"/>
        <v>0</v>
      </c>
    </row>
    <row r="124" spans="1:22" x14ac:dyDescent="0.25">
      <c r="A124" s="8">
        <f t="shared" ref="A124:A136" si="53">A123+1</f>
        <v>89</v>
      </c>
      <c r="B124" s="8">
        <v>922</v>
      </c>
      <c r="C124" s="3" t="s">
        <v>296</v>
      </c>
      <c r="D124" s="34" t="s">
        <v>200</v>
      </c>
      <c r="F124" s="63">
        <f>SUMIF('Trial Balance Summary'!$A$81:$A$167,'Class Expense - PRP'!B124,'Trial Balance Summary'!$K$81:$K$167)</f>
        <v>0</v>
      </c>
      <c r="G124" s="63">
        <f t="shared" si="51"/>
        <v>0</v>
      </c>
      <c r="H124" s="63">
        <f t="shared" si="51"/>
        <v>0</v>
      </c>
      <c r="I124" s="63">
        <f t="shared" si="51"/>
        <v>0</v>
      </c>
      <c r="J124" s="63">
        <f t="shared" si="51"/>
        <v>0</v>
      </c>
      <c r="K124" s="63">
        <f t="shared" si="51"/>
        <v>0</v>
      </c>
      <c r="L124" s="63">
        <f t="shared" si="51"/>
        <v>0</v>
      </c>
      <c r="M124" s="63">
        <f t="shared" si="51"/>
        <v>0</v>
      </c>
      <c r="N124" s="63">
        <f t="shared" si="51"/>
        <v>0</v>
      </c>
      <c r="O124" s="63">
        <f t="shared" si="51"/>
        <v>0</v>
      </c>
      <c r="Q124" s="61"/>
      <c r="V124" s="30">
        <f t="shared" si="52"/>
        <v>0</v>
      </c>
    </row>
    <row r="125" spans="1:22" x14ac:dyDescent="0.25">
      <c r="A125" s="8">
        <f t="shared" si="53"/>
        <v>90</v>
      </c>
      <c r="B125" s="8">
        <v>923</v>
      </c>
      <c r="C125" s="3" t="s">
        <v>297</v>
      </c>
      <c r="D125" s="34" t="s">
        <v>200</v>
      </c>
      <c r="F125" s="63">
        <f>SUMIF('Trial Balance Summary'!$A$81:$A$167,'Class Expense - PRP'!B125,'Trial Balance Summary'!$K$81:$K$167)</f>
        <v>1114604.2815429841</v>
      </c>
      <c r="G125" s="63">
        <f t="shared" si="51"/>
        <v>185460.51151622116</v>
      </c>
      <c r="H125" s="63">
        <f t="shared" si="51"/>
        <v>919256.62875599833</v>
      </c>
      <c r="I125" s="63">
        <f t="shared" si="51"/>
        <v>0</v>
      </c>
      <c r="J125" s="63">
        <f t="shared" si="51"/>
        <v>0</v>
      </c>
      <c r="K125" s="63">
        <f t="shared" si="51"/>
        <v>9887.1412707643794</v>
      </c>
      <c r="L125" s="63">
        <f t="shared" si="51"/>
        <v>0</v>
      </c>
      <c r="M125" s="63">
        <f t="shared" si="51"/>
        <v>0</v>
      </c>
      <c r="N125" s="63">
        <f t="shared" si="51"/>
        <v>0</v>
      </c>
      <c r="O125" s="63">
        <f t="shared" si="51"/>
        <v>0</v>
      </c>
      <c r="Q125" s="61"/>
      <c r="V125" s="30">
        <f t="shared" si="52"/>
        <v>0</v>
      </c>
    </row>
    <row r="126" spans="1:22" x14ac:dyDescent="0.25">
      <c r="A126" s="8">
        <f t="shared" si="53"/>
        <v>91</v>
      </c>
      <c r="B126" s="8">
        <v>924</v>
      </c>
      <c r="C126" s="3" t="s">
        <v>298</v>
      </c>
      <c r="D126" s="34" t="s">
        <v>200</v>
      </c>
      <c r="F126" s="63">
        <f>SUMIF('Trial Balance Summary'!$A$81:$A$167,'Class Expense - PRP'!B126,'Trial Balance Summary'!$K$81:$K$167)</f>
        <v>885899.97845571639</v>
      </c>
      <c r="G126" s="63">
        <f t="shared" si="51"/>
        <v>147406.09369377373</v>
      </c>
      <c r="H126" s="63">
        <f t="shared" si="51"/>
        <v>730635.47403824306</v>
      </c>
      <c r="I126" s="63">
        <f t="shared" si="51"/>
        <v>0</v>
      </c>
      <c r="J126" s="63">
        <f t="shared" si="51"/>
        <v>0</v>
      </c>
      <c r="K126" s="63">
        <f t="shared" si="51"/>
        <v>7858.4107236995233</v>
      </c>
      <c r="L126" s="63">
        <f t="shared" si="51"/>
        <v>0</v>
      </c>
      <c r="M126" s="63">
        <f t="shared" si="51"/>
        <v>0</v>
      </c>
      <c r="N126" s="63">
        <f t="shared" si="51"/>
        <v>0</v>
      </c>
      <c r="O126" s="63">
        <f t="shared" si="51"/>
        <v>0</v>
      </c>
      <c r="Q126" s="61"/>
      <c r="V126" s="30">
        <f t="shared" si="52"/>
        <v>0</v>
      </c>
    </row>
    <row r="127" spans="1:22" x14ac:dyDescent="0.25">
      <c r="A127" s="8">
        <f t="shared" si="53"/>
        <v>92</v>
      </c>
      <c r="B127" s="8">
        <v>925</v>
      </c>
      <c r="C127" s="3" t="s">
        <v>299</v>
      </c>
      <c r="D127" s="34" t="s">
        <v>200</v>
      </c>
      <c r="F127" s="63">
        <f>SUMIF('Trial Balance Summary'!$A$81:$A$167,'Class Expense - PRP'!B127,'Trial Balance Summary'!$K$81:$K$167)</f>
        <v>2604612.645044873</v>
      </c>
      <c r="G127" s="63">
        <f t="shared" si="51"/>
        <v>433385.01515796594</v>
      </c>
      <c r="H127" s="63">
        <f t="shared" si="51"/>
        <v>2148123.3106198674</v>
      </c>
      <c r="I127" s="63">
        <f t="shared" si="51"/>
        <v>0</v>
      </c>
      <c r="J127" s="63">
        <f t="shared" si="51"/>
        <v>0</v>
      </c>
      <c r="K127" s="63">
        <f t="shared" si="51"/>
        <v>23104.319267039187</v>
      </c>
      <c r="L127" s="63">
        <f t="shared" si="51"/>
        <v>0</v>
      </c>
      <c r="M127" s="63">
        <f t="shared" si="51"/>
        <v>0</v>
      </c>
      <c r="N127" s="63">
        <f t="shared" si="51"/>
        <v>0</v>
      </c>
      <c r="O127" s="63">
        <f t="shared" si="51"/>
        <v>0</v>
      </c>
      <c r="Q127" s="61"/>
      <c r="V127" s="30">
        <f t="shared" si="52"/>
        <v>0</v>
      </c>
    </row>
    <row r="128" spans="1:22" x14ac:dyDescent="0.25">
      <c r="A128" s="8">
        <f t="shared" si="53"/>
        <v>93</v>
      </c>
      <c r="B128" s="8">
        <v>926</v>
      </c>
      <c r="C128" s="3" t="s">
        <v>300</v>
      </c>
      <c r="D128" s="34" t="s">
        <v>200</v>
      </c>
      <c r="F128" s="63">
        <f>SUMIF('Trial Balance Summary'!$A$81:$A$167,'Class Expense - PRP'!B128,'Trial Balance Summary'!$K$81:$K$167)</f>
        <v>-2847112.366919823</v>
      </c>
      <c r="G128" s="63">
        <f t="shared" si="51"/>
        <v>-473734.87134119397</v>
      </c>
      <c r="H128" s="63">
        <f t="shared" si="51"/>
        <v>-2348122.0729576889</v>
      </c>
      <c r="I128" s="63">
        <f t="shared" si="51"/>
        <v>0</v>
      </c>
      <c r="J128" s="63">
        <f t="shared" si="51"/>
        <v>0</v>
      </c>
      <c r="K128" s="63">
        <f t="shared" si="51"/>
        <v>-25255.422620939447</v>
      </c>
      <c r="L128" s="63">
        <f t="shared" si="51"/>
        <v>0</v>
      </c>
      <c r="M128" s="63">
        <f t="shared" si="51"/>
        <v>0</v>
      </c>
      <c r="N128" s="63">
        <f t="shared" si="51"/>
        <v>0</v>
      </c>
      <c r="O128" s="63">
        <f t="shared" si="51"/>
        <v>0</v>
      </c>
      <c r="Q128" s="61"/>
      <c r="V128" s="30">
        <f t="shared" si="52"/>
        <v>0</v>
      </c>
    </row>
    <row r="129" spans="1:22" x14ac:dyDescent="0.25">
      <c r="A129" s="8">
        <f t="shared" si="53"/>
        <v>94</v>
      </c>
      <c r="B129" s="8">
        <v>927</v>
      </c>
      <c r="C129" s="3" t="s">
        <v>301</v>
      </c>
      <c r="D129" s="34" t="s">
        <v>200</v>
      </c>
      <c r="F129" s="63">
        <f>SUMIF('Trial Balance Summary'!$A$81:$A$167,'Class Expense - PRP'!B129,'Trial Balance Summary'!$K$81:$K$167)</f>
        <v>0</v>
      </c>
      <c r="G129" s="63">
        <f t="shared" si="51"/>
        <v>0</v>
      </c>
      <c r="H129" s="63">
        <f t="shared" si="51"/>
        <v>0</v>
      </c>
      <c r="I129" s="63">
        <f t="shared" si="51"/>
        <v>0</v>
      </c>
      <c r="J129" s="63">
        <f t="shared" si="51"/>
        <v>0</v>
      </c>
      <c r="K129" s="63">
        <f t="shared" si="51"/>
        <v>0</v>
      </c>
      <c r="L129" s="63">
        <f t="shared" si="51"/>
        <v>0</v>
      </c>
      <c r="M129" s="63">
        <f t="shared" si="51"/>
        <v>0</v>
      </c>
      <c r="N129" s="63">
        <f t="shared" si="51"/>
        <v>0</v>
      </c>
      <c r="O129" s="63">
        <f t="shared" si="51"/>
        <v>0</v>
      </c>
      <c r="Q129" s="61"/>
      <c r="V129" s="30">
        <f t="shared" si="52"/>
        <v>0</v>
      </c>
    </row>
    <row r="130" spans="1:22" x14ac:dyDescent="0.25">
      <c r="A130" s="8">
        <f t="shared" si="53"/>
        <v>95</v>
      </c>
      <c r="B130" s="8">
        <v>928</v>
      </c>
      <c r="C130" s="3" t="s">
        <v>302</v>
      </c>
      <c r="D130" s="34" t="s">
        <v>200</v>
      </c>
      <c r="F130" s="63">
        <f>SUMIF('Trial Balance Summary'!$A$81:$A$167,'Class Expense - PRP'!B130,'Trial Balance Summary'!$K$81:$K$167)</f>
        <v>2931173.8014662713</v>
      </c>
      <c r="G130" s="63">
        <f t="shared" si="51"/>
        <v>487721.9669480669</v>
      </c>
      <c r="H130" s="63">
        <f t="shared" si="51"/>
        <v>2417450.7416243735</v>
      </c>
      <c r="I130" s="63">
        <f t="shared" si="51"/>
        <v>0</v>
      </c>
      <c r="J130" s="63">
        <f t="shared" si="51"/>
        <v>0</v>
      </c>
      <c r="K130" s="63">
        <f t="shared" si="51"/>
        <v>26001.092893830639</v>
      </c>
      <c r="L130" s="63">
        <f t="shared" si="51"/>
        <v>0</v>
      </c>
      <c r="M130" s="63">
        <f t="shared" si="51"/>
        <v>0</v>
      </c>
      <c r="N130" s="63">
        <f t="shared" si="51"/>
        <v>0</v>
      </c>
      <c r="O130" s="63">
        <f t="shared" si="51"/>
        <v>0</v>
      </c>
      <c r="Q130" s="61"/>
      <c r="V130" s="30">
        <f t="shared" si="52"/>
        <v>0</v>
      </c>
    </row>
    <row r="131" spans="1:22" x14ac:dyDescent="0.25">
      <c r="A131" s="8">
        <f t="shared" si="53"/>
        <v>96</v>
      </c>
      <c r="B131" s="8">
        <v>929</v>
      </c>
      <c r="C131" s="3" t="s">
        <v>303</v>
      </c>
      <c r="D131" s="34" t="s">
        <v>200</v>
      </c>
      <c r="F131" s="63">
        <f>SUMIF('Trial Balance Summary'!$A$81:$A$167,'Class Expense - PRP'!B131,'Trial Balance Summary'!$K$81:$K$167)</f>
        <v>-2960859.7001614482</v>
      </c>
      <c r="G131" s="63">
        <f t="shared" si="51"/>
        <v>-492661.44371842768</v>
      </c>
      <c r="H131" s="63">
        <f t="shared" si="51"/>
        <v>-2441933.8336131671</v>
      </c>
      <c r="I131" s="63">
        <f t="shared" si="51"/>
        <v>0</v>
      </c>
      <c r="J131" s="63">
        <f t="shared" si="51"/>
        <v>0</v>
      </c>
      <c r="K131" s="63">
        <f t="shared" si="51"/>
        <v>-26264.422829852865</v>
      </c>
      <c r="L131" s="63">
        <f t="shared" si="51"/>
        <v>0</v>
      </c>
      <c r="M131" s="63">
        <f t="shared" si="51"/>
        <v>0</v>
      </c>
      <c r="N131" s="63">
        <f t="shared" si="51"/>
        <v>0</v>
      </c>
      <c r="O131" s="63">
        <f t="shared" si="51"/>
        <v>0</v>
      </c>
      <c r="Q131" s="61"/>
      <c r="V131" s="30">
        <f t="shared" si="52"/>
        <v>0</v>
      </c>
    </row>
    <row r="132" spans="1:22" x14ac:dyDescent="0.25">
      <c r="A132" s="8">
        <f t="shared" si="53"/>
        <v>97</v>
      </c>
      <c r="B132" s="8">
        <v>930</v>
      </c>
      <c r="C132" s="3" t="s">
        <v>304</v>
      </c>
      <c r="D132" s="34" t="s">
        <v>200</v>
      </c>
      <c r="F132" s="63">
        <f>SUMIF('Trial Balance Summary'!$A$81:$A$167,'Class Expense - PRP'!B132,'Trial Balance Summary'!$K$81:$K$167)</f>
        <v>2077235.3924001362</v>
      </c>
      <c r="G132" s="63">
        <f t="shared" si="51"/>
        <v>345634.00194445677</v>
      </c>
      <c r="H132" s="63">
        <f t="shared" si="51"/>
        <v>1713175.1919228146</v>
      </c>
      <c r="I132" s="63">
        <f t="shared" si="51"/>
        <v>0</v>
      </c>
      <c r="J132" s="63">
        <f t="shared" si="51"/>
        <v>0</v>
      </c>
      <c r="K132" s="63">
        <f t="shared" si="51"/>
        <v>18426.198532864506</v>
      </c>
      <c r="L132" s="63">
        <f t="shared" si="51"/>
        <v>0</v>
      </c>
      <c r="M132" s="63">
        <f t="shared" si="51"/>
        <v>0</v>
      </c>
      <c r="N132" s="63">
        <f t="shared" si="51"/>
        <v>0</v>
      </c>
      <c r="O132" s="63">
        <f t="shared" si="51"/>
        <v>0</v>
      </c>
      <c r="Q132" s="61"/>
      <c r="V132" s="30">
        <f t="shared" si="52"/>
        <v>0</v>
      </c>
    </row>
    <row r="133" spans="1:22" x14ac:dyDescent="0.25">
      <c r="A133" s="8">
        <f t="shared" si="53"/>
        <v>98</v>
      </c>
      <c r="B133" s="8">
        <v>931</v>
      </c>
      <c r="C133" s="3" t="s">
        <v>218</v>
      </c>
      <c r="D133" s="34" t="s">
        <v>200</v>
      </c>
      <c r="F133" s="63">
        <f>SUMIF('Trial Balance Summary'!$A$81:$A$167,'Class Expense - PRP'!B133,'Trial Balance Summary'!$K$81:$K$167)</f>
        <v>197887.53584042809</v>
      </c>
      <c r="G133" s="63">
        <f t="shared" si="51"/>
        <v>32926.77430670269</v>
      </c>
      <c r="H133" s="63">
        <f t="shared" si="51"/>
        <v>163205.39233680352</v>
      </c>
      <c r="I133" s="63">
        <f t="shared" si="51"/>
        <v>0</v>
      </c>
      <c r="J133" s="63">
        <f t="shared" si="51"/>
        <v>0</v>
      </c>
      <c r="K133" s="63">
        <f t="shared" si="51"/>
        <v>1755.3691969218485</v>
      </c>
      <c r="L133" s="63">
        <f t="shared" si="51"/>
        <v>0</v>
      </c>
      <c r="M133" s="63">
        <f t="shared" si="51"/>
        <v>0</v>
      </c>
      <c r="N133" s="63">
        <f t="shared" si="51"/>
        <v>0</v>
      </c>
      <c r="O133" s="63">
        <f t="shared" si="51"/>
        <v>0</v>
      </c>
      <c r="Q133" s="61"/>
      <c r="V133" s="30">
        <f t="shared" si="52"/>
        <v>0</v>
      </c>
    </row>
    <row r="134" spans="1:22" x14ac:dyDescent="0.25">
      <c r="A134" s="8">
        <f t="shared" si="53"/>
        <v>99</v>
      </c>
      <c r="B134" s="8">
        <v>933</v>
      </c>
      <c r="C134" s="23" t="s">
        <v>305</v>
      </c>
      <c r="D134" s="34" t="s">
        <v>200</v>
      </c>
      <c r="F134" s="63">
        <f>SUMIF('Trial Balance Summary'!$A$81:$A$167,'Class Expense - PRP'!B134,'Trial Balance Summary'!$K$81:$K$167)</f>
        <v>0</v>
      </c>
      <c r="G134" s="63">
        <f t="shared" si="51"/>
        <v>0</v>
      </c>
      <c r="H134" s="63">
        <f t="shared" si="51"/>
        <v>0</v>
      </c>
      <c r="I134" s="63">
        <f t="shared" si="51"/>
        <v>0</v>
      </c>
      <c r="J134" s="63">
        <f t="shared" si="51"/>
        <v>0</v>
      </c>
      <c r="K134" s="63">
        <f t="shared" si="51"/>
        <v>0</v>
      </c>
      <c r="L134" s="63">
        <f t="shared" si="51"/>
        <v>0</v>
      </c>
      <c r="M134" s="63">
        <f t="shared" si="51"/>
        <v>0</v>
      </c>
      <c r="N134" s="63">
        <f t="shared" si="51"/>
        <v>0</v>
      </c>
      <c r="O134" s="63">
        <f t="shared" si="51"/>
        <v>0</v>
      </c>
      <c r="Q134" s="61"/>
      <c r="V134" s="30">
        <f t="shared" si="52"/>
        <v>0</v>
      </c>
    </row>
    <row r="135" spans="1:22" x14ac:dyDescent="0.25">
      <c r="A135" s="8">
        <f t="shared" si="53"/>
        <v>100</v>
      </c>
      <c r="B135" s="8">
        <v>935</v>
      </c>
      <c r="C135" s="3" t="s">
        <v>306</v>
      </c>
      <c r="D135" s="34" t="s">
        <v>193</v>
      </c>
      <c r="F135" s="63">
        <f>SUMIF('Trial Balance Summary'!$A$81:$A$167,'Class Expense - PRP'!B135,'Trial Balance Summary'!$K$81:$K$167)</f>
        <v>4279270.6582064508</v>
      </c>
      <c r="G135" s="63">
        <f t="shared" si="51"/>
        <v>712033.62334896845</v>
      </c>
      <c r="H135" s="63">
        <f t="shared" si="51"/>
        <v>3529277.5955890869</v>
      </c>
      <c r="I135" s="63">
        <f t="shared" si="51"/>
        <v>0</v>
      </c>
      <c r="J135" s="63">
        <f t="shared" si="51"/>
        <v>0</v>
      </c>
      <c r="K135" s="63">
        <f t="shared" si="51"/>
        <v>37959.439268395094</v>
      </c>
      <c r="L135" s="63">
        <f t="shared" si="51"/>
        <v>0</v>
      </c>
      <c r="M135" s="63">
        <f t="shared" si="51"/>
        <v>0</v>
      </c>
      <c r="N135" s="63">
        <f t="shared" si="51"/>
        <v>0</v>
      </c>
      <c r="O135" s="63">
        <f t="shared" si="51"/>
        <v>0</v>
      </c>
      <c r="V135" s="30">
        <f t="shared" si="52"/>
        <v>0</v>
      </c>
    </row>
    <row r="136" spans="1:22" x14ac:dyDescent="0.25">
      <c r="A136" s="8">
        <f t="shared" si="53"/>
        <v>101</v>
      </c>
      <c r="C136" s="14" t="s">
        <v>307</v>
      </c>
      <c r="F136" s="64">
        <f>SUM(F122:F135)</f>
        <v>21922279.868876401</v>
      </c>
      <c r="G136" s="64">
        <f t="shared" ref="G136:O136" si="54">SUM(G122:G135)</f>
        <v>3647677.7502193563</v>
      </c>
      <c r="H136" s="64">
        <f t="shared" si="54"/>
        <v>18080139.669848964</v>
      </c>
      <c r="I136" s="64">
        <f t="shared" si="54"/>
        <v>0</v>
      </c>
      <c r="J136" s="64">
        <f t="shared" si="54"/>
        <v>0</v>
      </c>
      <c r="K136" s="64">
        <f t="shared" si="54"/>
        <v>194462.44880807609</v>
      </c>
      <c r="L136" s="64">
        <f t="shared" si="54"/>
        <v>0</v>
      </c>
      <c r="M136" s="64">
        <f t="shared" si="54"/>
        <v>0</v>
      </c>
      <c r="N136" s="64">
        <f t="shared" si="54"/>
        <v>0</v>
      </c>
      <c r="O136" s="64">
        <f t="shared" si="54"/>
        <v>0</v>
      </c>
      <c r="V136" s="30">
        <f t="shared" si="52"/>
        <v>0</v>
      </c>
    </row>
    <row r="137" spans="1:22" x14ac:dyDescent="0.25">
      <c r="A137" s="8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1:22" x14ac:dyDescent="0.25">
      <c r="A138" s="8"/>
      <c r="C138" s="6" t="s">
        <v>308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1:22" x14ac:dyDescent="0.25">
      <c r="A139" s="8">
        <f>A136+1</f>
        <v>102</v>
      </c>
      <c r="C139" s="3" t="s">
        <v>311</v>
      </c>
      <c r="D139" s="34" t="s">
        <v>189</v>
      </c>
      <c r="F139" s="63">
        <f>'Trial Balance Summary'!K171</f>
        <v>3754585.8574100798</v>
      </c>
      <c r="G139" s="63">
        <f t="shared" ref="G139:O143" si="55">IFERROR($F139*VLOOKUP($D139,CLASSIFIERS,G$178,FALSE),0)</f>
        <v>0</v>
      </c>
      <c r="H139" s="63">
        <f t="shared" si="55"/>
        <v>3754585.8574100798</v>
      </c>
      <c r="I139" s="63">
        <f t="shared" si="55"/>
        <v>0</v>
      </c>
      <c r="J139" s="63">
        <f t="shared" si="55"/>
        <v>0</v>
      </c>
      <c r="K139" s="63">
        <f t="shared" si="55"/>
        <v>0</v>
      </c>
      <c r="L139" s="63">
        <f t="shared" si="55"/>
        <v>0</v>
      </c>
      <c r="M139" s="63">
        <f t="shared" si="55"/>
        <v>0</v>
      </c>
      <c r="N139" s="63">
        <f t="shared" si="55"/>
        <v>0</v>
      </c>
      <c r="O139" s="63">
        <f t="shared" si="55"/>
        <v>0</v>
      </c>
      <c r="V139" s="30">
        <f t="shared" ref="V139:V144" si="56">IF(ROUND(SUM(G139:O139)-F139,1)=0,0,1)</f>
        <v>0</v>
      </c>
    </row>
    <row r="140" spans="1:22" x14ac:dyDescent="0.25">
      <c r="A140" s="8">
        <f>A139+1</f>
        <v>103</v>
      </c>
      <c r="C140" s="3" t="s">
        <v>312</v>
      </c>
      <c r="D140" s="34" t="s">
        <v>190</v>
      </c>
      <c r="F140" s="63">
        <f>'Trial Balance Summary'!K172</f>
        <v>21827116.149999995</v>
      </c>
      <c r="G140" s="63">
        <f t="shared" si="55"/>
        <v>0</v>
      </c>
      <c r="H140" s="63">
        <f t="shared" si="55"/>
        <v>21827116.149999995</v>
      </c>
      <c r="I140" s="63">
        <f t="shared" si="55"/>
        <v>0</v>
      </c>
      <c r="J140" s="63">
        <f t="shared" si="55"/>
        <v>0</v>
      </c>
      <c r="K140" s="63">
        <f t="shared" si="55"/>
        <v>0</v>
      </c>
      <c r="L140" s="63">
        <f t="shared" si="55"/>
        <v>0</v>
      </c>
      <c r="M140" s="63">
        <f t="shared" si="55"/>
        <v>0</v>
      </c>
      <c r="N140" s="63">
        <f t="shared" si="55"/>
        <v>0</v>
      </c>
      <c r="O140" s="63">
        <f t="shared" si="55"/>
        <v>0</v>
      </c>
      <c r="V140" s="30">
        <f t="shared" si="56"/>
        <v>0</v>
      </c>
    </row>
    <row r="141" spans="1:22" x14ac:dyDescent="0.25">
      <c r="A141" s="8">
        <f t="shared" ref="A141:A144" si="57">A140+1</f>
        <v>104</v>
      </c>
      <c r="C141" s="3" t="s">
        <v>313</v>
      </c>
      <c r="D141" s="34" t="s">
        <v>191</v>
      </c>
      <c r="F141" s="63">
        <f>'Trial Balance Summary'!K173</f>
        <v>1219605.9672379587</v>
      </c>
      <c r="G141" s="63">
        <f t="shared" si="55"/>
        <v>0</v>
      </c>
      <c r="H141" s="63">
        <f t="shared" si="55"/>
        <v>1219605.9672379587</v>
      </c>
      <c r="I141" s="63">
        <f t="shared" si="55"/>
        <v>0</v>
      </c>
      <c r="J141" s="63">
        <f t="shared" si="55"/>
        <v>0</v>
      </c>
      <c r="K141" s="63">
        <f t="shared" si="55"/>
        <v>0</v>
      </c>
      <c r="L141" s="63">
        <f t="shared" si="55"/>
        <v>0</v>
      </c>
      <c r="M141" s="63">
        <f t="shared" si="55"/>
        <v>0</v>
      </c>
      <c r="N141" s="63">
        <f t="shared" si="55"/>
        <v>0</v>
      </c>
      <c r="O141" s="63">
        <f t="shared" si="55"/>
        <v>0</v>
      </c>
      <c r="V141" s="30">
        <f t="shared" si="56"/>
        <v>0</v>
      </c>
    </row>
    <row r="142" spans="1:22" x14ac:dyDescent="0.25">
      <c r="A142" s="8">
        <f t="shared" si="57"/>
        <v>105</v>
      </c>
      <c r="C142" s="3" t="s">
        <v>314</v>
      </c>
      <c r="D142" s="34" t="s">
        <v>192</v>
      </c>
      <c r="F142" s="63">
        <f>'Trial Balance Summary'!K174</f>
        <v>0</v>
      </c>
      <c r="G142" s="63">
        <f t="shared" si="55"/>
        <v>0</v>
      </c>
      <c r="H142" s="63">
        <f t="shared" si="55"/>
        <v>0</v>
      </c>
      <c r="I142" s="63">
        <f t="shared" si="55"/>
        <v>0</v>
      </c>
      <c r="J142" s="63">
        <f t="shared" si="55"/>
        <v>0</v>
      </c>
      <c r="K142" s="63">
        <f t="shared" si="55"/>
        <v>0</v>
      </c>
      <c r="L142" s="63">
        <f t="shared" si="55"/>
        <v>0</v>
      </c>
      <c r="M142" s="63">
        <f t="shared" si="55"/>
        <v>0</v>
      </c>
      <c r="N142" s="63">
        <f t="shared" si="55"/>
        <v>0</v>
      </c>
      <c r="O142" s="63">
        <f t="shared" si="55"/>
        <v>0</v>
      </c>
      <c r="V142" s="30">
        <f t="shared" si="56"/>
        <v>0</v>
      </c>
    </row>
    <row r="143" spans="1:22" x14ac:dyDescent="0.25">
      <c r="A143" s="8">
        <f t="shared" si="57"/>
        <v>106</v>
      </c>
      <c r="C143" s="3" t="s">
        <v>315</v>
      </c>
      <c r="D143" s="34" t="s">
        <v>193</v>
      </c>
      <c r="F143" s="63">
        <f>'Trial Balance Summary'!K175</f>
        <v>6282576.6234595729</v>
      </c>
      <c r="G143" s="63">
        <f t="shared" si="55"/>
        <v>1045366.4080795402</v>
      </c>
      <c r="H143" s="63">
        <f t="shared" si="55"/>
        <v>5181480.3714801362</v>
      </c>
      <c r="I143" s="63">
        <f t="shared" si="55"/>
        <v>0</v>
      </c>
      <c r="J143" s="63">
        <f t="shared" si="55"/>
        <v>0</v>
      </c>
      <c r="K143" s="63">
        <f t="shared" si="55"/>
        <v>55729.84389989639</v>
      </c>
      <c r="L143" s="63">
        <f t="shared" si="55"/>
        <v>0</v>
      </c>
      <c r="M143" s="63">
        <f t="shared" si="55"/>
        <v>0</v>
      </c>
      <c r="N143" s="63">
        <f t="shared" si="55"/>
        <v>0</v>
      </c>
      <c r="O143" s="63">
        <f t="shared" si="55"/>
        <v>0</v>
      </c>
      <c r="V143" s="30">
        <f t="shared" si="56"/>
        <v>0</v>
      </c>
    </row>
    <row r="144" spans="1:22" x14ac:dyDescent="0.25">
      <c r="A144" s="8">
        <f t="shared" si="57"/>
        <v>107</v>
      </c>
      <c r="C144" s="14" t="s">
        <v>316</v>
      </c>
      <c r="F144" s="64">
        <f>SUM(F139:F143)</f>
        <v>33083884.59810761</v>
      </c>
      <c r="G144" s="64">
        <f t="shared" ref="G144:O144" si="58">SUM(G139:G143)</f>
        <v>1045366.4080795402</v>
      </c>
      <c r="H144" s="64">
        <f t="shared" si="58"/>
        <v>31982788.346128173</v>
      </c>
      <c r="I144" s="64">
        <f t="shared" si="58"/>
        <v>0</v>
      </c>
      <c r="J144" s="64">
        <f t="shared" si="58"/>
        <v>0</v>
      </c>
      <c r="K144" s="64">
        <f t="shared" si="58"/>
        <v>55729.84389989639</v>
      </c>
      <c r="L144" s="64">
        <f t="shared" si="58"/>
        <v>0</v>
      </c>
      <c r="M144" s="64">
        <f t="shared" si="58"/>
        <v>0</v>
      </c>
      <c r="N144" s="64">
        <f t="shared" si="58"/>
        <v>0</v>
      </c>
      <c r="O144" s="64">
        <f t="shared" si="58"/>
        <v>0</v>
      </c>
      <c r="V144" s="30">
        <f t="shared" si="56"/>
        <v>0</v>
      </c>
    </row>
    <row r="145" spans="1:22" x14ac:dyDescent="0.25">
      <c r="A145" s="8"/>
      <c r="F145" s="63"/>
      <c r="G145" s="63"/>
      <c r="H145" s="63"/>
      <c r="I145" s="63"/>
      <c r="J145" s="63"/>
      <c r="K145" s="63"/>
      <c r="L145" s="63"/>
      <c r="M145" s="63"/>
      <c r="N145" s="63"/>
      <c r="O145" s="63"/>
    </row>
    <row r="146" spans="1:22" x14ac:dyDescent="0.25">
      <c r="A146" s="8"/>
      <c r="C146" s="6" t="s">
        <v>317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</row>
    <row r="147" spans="1:22" x14ac:dyDescent="0.25">
      <c r="A147" s="8">
        <f>A144+1</f>
        <v>108</v>
      </c>
      <c r="C147" s="3" t="s">
        <v>318</v>
      </c>
      <c r="D147" s="34" t="s">
        <v>190</v>
      </c>
      <c r="F147" s="63">
        <f>'Trial Balance Summary'!K180</f>
        <v>1957132.8889398989</v>
      </c>
      <c r="G147" s="63">
        <f t="shared" ref="G147:O150" si="59">IFERROR($F147*VLOOKUP($D147,CLASSIFIERS,G$178,FALSE),0)</f>
        <v>0</v>
      </c>
      <c r="H147" s="63">
        <f t="shared" si="59"/>
        <v>1957132.8889398989</v>
      </c>
      <c r="I147" s="63">
        <f t="shared" si="59"/>
        <v>0</v>
      </c>
      <c r="J147" s="63">
        <f t="shared" si="59"/>
        <v>0</v>
      </c>
      <c r="K147" s="63">
        <f t="shared" si="59"/>
        <v>0</v>
      </c>
      <c r="L147" s="63">
        <f t="shared" si="59"/>
        <v>0</v>
      </c>
      <c r="M147" s="63">
        <f t="shared" si="59"/>
        <v>0</v>
      </c>
      <c r="N147" s="63">
        <f t="shared" si="59"/>
        <v>0</v>
      </c>
      <c r="O147" s="63">
        <f t="shared" si="59"/>
        <v>0</v>
      </c>
      <c r="V147" s="30">
        <f t="shared" ref="V147:V151" si="60">IF(ROUND(SUM(G147:O147)-F147,1)=0,0,1)</f>
        <v>0</v>
      </c>
    </row>
    <row r="148" spans="1:22" x14ac:dyDescent="0.25">
      <c r="A148" s="8">
        <f>A147+1</f>
        <v>109</v>
      </c>
      <c r="C148" s="3" t="s">
        <v>319</v>
      </c>
      <c r="D148" s="34" t="s">
        <v>200</v>
      </c>
      <c r="F148" s="63">
        <f>'Trial Balance Summary'!K181</f>
        <v>0</v>
      </c>
      <c r="G148" s="63">
        <f t="shared" si="59"/>
        <v>0</v>
      </c>
      <c r="H148" s="63">
        <f t="shared" si="59"/>
        <v>0</v>
      </c>
      <c r="I148" s="63">
        <f t="shared" si="59"/>
        <v>0</v>
      </c>
      <c r="J148" s="63">
        <f t="shared" si="59"/>
        <v>0</v>
      </c>
      <c r="K148" s="63">
        <f t="shared" si="59"/>
        <v>0</v>
      </c>
      <c r="L148" s="63">
        <f t="shared" si="59"/>
        <v>0</v>
      </c>
      <c r="M148" s="63">
        <f t="shared" si="59"/>
        <v>0</v>
      </c>
      <c r="N148" s="63">
        <f t="shared" si="59"/>
        <v>0</v>
      </c>
      <c r="O148" s="63">
        <f t="shared" si="59"/>
        <v>0</v>
      </c>
      <c r="V148" s="30">
        <f t="shared" si="60"/>
        <v>0</v>
      </c>
    </row>
    <row r="149" spans="1:22" x14ac:dyDescent="0.25">
      <c r="A149" s="8">
        <f t="shared" ref="A149:A151" si="61">A148+1</f>
        <v>110</v>
      </c>
      <c r="C149" s="3" t="s">
        <v>320</v>
      </c>
      <c r="D149" s="34" t="s">
        <v>200</v>
      </c>
      <c r="F149" s="63">
        <f>'Trial Balance Summary'!K182</f>
        <v>0</v>
      </c>
      <c r="G149" s="63">
        <f t="shared" si="59"/>
        <v>0</v>
      </c>
      <c r="H149" s="63">
        <f t="shared" si="59"/>
        <v>0</v>
      </c>
      <c r="I149" s="63">
        <f t="shared" si="59"/>
        <v>0</v>
      </c>
      <c r="J149" s="63">
        <f t="shared" si="59"/>
        <v>0</v>
      </c>
      <c r="K149" s="63">
        <f t="shared" si="59"/>
        <v>0</v>
      </c>
      <c r="L149" s="63">
        <f t="shared" si="59"/>
        <v>0</v>
      </c>
      <c r="M149" s="63">
        <f t="shared" si="59"/>
        <v>0</v>
      </c>
      <c r="N149" s="63">
        <f t="shared" si="59"/>
        <v>0</v>
      </c>
      <c r="O149" s="63">
        <f t="shared" si="59"/>
        <v>0</v>
      </c>
      <c r="V149" s="30">
        <f t="shared" si="60"/>
        <v>0</v>
      </c>
    </row>
    <row r="150" spans="1:22" x14ac:dyDescent="0.25">
      <c r="A150" s="8">
        <f t="shared" si="61"/>
        <v>111</v>
      </c>
      <c r="C150" s="3" t="s">
        <v>321</v>
      </c>
      <c r="D150" s="34" t="s">
        <v>200</v>
      </c>
      <c r="F150" s="63">
        <f>'Trial Balance Summary'!K183</f>
        <v>0</v>
      </c>
      <c r="G150" s="63">
        <f t="shared" si="59"/>
        <v>0</v>
      </c>
      <c r="H150" s="63">
        <f t="shared" si="59"/>
        <v>0</v>
      </c>
      <c r="I150" s="63">
        <f t="shared" si="59"/>
        <v>0</v>
      </c>
      <c r="J150" s="63">
        <f t="shared" si="59"/>
        <v>0</v>
      </c>
      <c r="K150" s="63">
        <f t="shared" si="59"/>
        <v>0</v>
      </c>
      <c r="L150" s="63">
        <f t="shared" si="59"/>
        <v>0</v>
      </c>
      <c r="M150" s="63">
        <f t="shared" si="59"/>
        <v>0</v>
      </c>
      <c r="N150" s="63">
        <f t="shared" si="59"/>
        <v>0</v>
      </c>
      <c r="O150" s="63">
        <f t="shared" si="59"/>
        <v>0</v>
      </c>
      <c r="V150" s="30">
        <f t="shared" si="60"/>
        <v>0</v>
      </c>
    </row>
    <row r="151" spans="1:22" x14ac:dyDescent="0.25">
      <c r="A151" s="8">
        <f t="shared" si="61"/>
        <v>112</v>
      </c>
      <c r="C151" s="14" t="s">
        <v>325</v>
      </c>
      <c r="F151" s="64">
        <f>SUM(F147:F150)</f>
        <v>1957132.8889398989</v>
      </c>
      <c r="G151" s="64">
        <f t="shared" ref="G151:O151" si="62">SUM(G147:G150)</f>
        <v>0</v>
      </c>
      <c r="H151" s="64">
        <f t="shared" si="62"/>
        <v>1957132.8889398989</v>
      </c>
      <c r="I151" s="64">
        <f t="shared" si="62"/>
        <v>0</v>
      </c>
      <c r="J151" s="64">
        <f t="shared" si="62"/>
        <v>0</v>
      </c>
      <c r="K151" s="64">
        <f t="shared" si="62"/>
        <v>0</v>
      </c>
      <c r="L151" s="64">
        <f t="shared" si="62"/>
        <v>0</v>
      </c>
      <c r="M151" s="64">
        <f t="shared" si="62"/>
        <v>0</v>
      </c>
      <c r="N151" s="64">
        <f t="shared" si="62"/>
        <v>0</v>
      </c>
      <c r="O151" s="64">
        <f t="shared" si="62"/>
        <v>0</v>
      </c>
      <c r="V151" s="30">
        <f t="shared" si="60"/>
        <v>0</v>
      </c>
    </row>
    <row r="152" spans="1:22" x14ac:dyDescent="0.25">
      <c r="A152" s="8"/>
      <c r="F152" s="63"/>
      <c r="G152" s="63"/>
      <c r="H152" s="63"/>
      <c r="I152" s="63"/>
      <c r="J152" s="63"/>
      <c r="K152" s="63"/>
      <c r="L152" s="63"/>
      <c r="M152" s="63"/>
      <c r="N152" s="63"/>
      <c r="O152" s="63"/>
    </row>
    <row r="153" spans="1:22" x14ac:dyDescent="0.25">
      <c r="A153" s="8">
        <f>A151+1</f>
        <v>113</v>
      </c>
      <c r="B153" s="8">
        <v>427</v>
      </c>
      <c r="C153" s="6" t="s">
        <v>326</v>
      </c>
      <c r="D153" s="34" t="s">
        <v>200</v>
      </c>
      <c r="F153" s="64">
        <f>SUMIF('Trial Balance Summary'!$A$81:$A$167,'Class Expense - PRP'!B153,'Trial Balance Summary'!$K$81:$K$167)</f>
        <v>47395511.560000002</v>
      </c>
      <c r="G153" s="64">
        <f t="shared" ref="G153:O153" si="63">IFERROR($F153*VLOOKUP($D153,CLASSIFIERS,G$178,FALSE),0)</f>
        <v>7886203.1691842126</v>
      </c>
      <c r="H153" s="64">
        <f t="shared" si="63"/>
        <v>39088884.634910986</v>
      </c>
      <c r="I153" s="64">
        <f t="shared" si="63"/>
        <v>0</v>
      </c>
      <c r="J153" s="64">
        <f t="shared" si="63"/>
        <v>0</v>
      </c>
      <c r="K153" s="64">
        <f t="shared" si="63"/>
        <v>420423.75590479444</v>
      </c>
      <c r="L153" s="64">
        <f t="shared" si="63"/>
        <v>0</v>
      </c>
      <c r="M153" s="64">
        <f t="shared" si="63"/>
        <v>0</v>
      </c>
      <c r="N153" s="64">
        <f t="shared" si="63"/>
        <v>0</v>
      </c>
      <c r="O153" s="64">
        <f t="shared" si="63"/>
        <v>0</v>
      </c>
    </row>
    <row r="154" spans="1:22" x14ac:dyDescent="0.25">
      <c r="A154" s="8"/>
      <c r="F154" s="63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22" x14ac:dyDescent="0.25">
      <c r="A155" s="8">
        <f>A153+1</f>
        <v>114</v>
      </c>
      <c r="C155" s="6" t="s">
        <v>327</v>
      </c>
      <c r="F155" s="65">
        <f>F45+F68+F95+F103+F111+F119+F136+F144+F151+F153</f>
        <v>157271177.97674823</v>
      </c>
      <c r="G155" s="65">
        <f t="shared" ref="G155:O155" si="64">G45+G68+G95+G103+G111+G119+G136+G144+G151+G153</f>
        <v>12579247.32748311</v>
      </c>
      <c r="H155" s="65">
        <f t="shared" si="64"/>
        <v>129049591.03303087</v>
      </c>
      <c r="I155" s="65">
        <f t="shared" si="64"/>
        <v>14971723.567621477</v>
      </c>
      <c r="J155" s="65">
        <f t="shared" si="64"/>
        <v>0</v>
      </c>
      <c r="K155" s="65">
        <f t="shared" si="64"/>
        <v>670616.0486127669</v>
      </c>
      <c r="L155" s="65">
        <f t="shared" si="64"/>
        <v>0</v>
      </c>
      <c r="M155" s="65">
        <f t="shared" si="64"/>
        <v>0</v>
      </c>
      <c r="N155" s="65">
        <f t="shared" si="64"/>
        <v>0</v>
      </c>
      <c r="O155" s="65">
        <f t="shared" si="64"/>
        <v>0</v>
      </c>
    </row>
    <row r="156" spans="1:22" x14ac:dyDescent="0.25">
      <c r="A156" s="8"/>
    </row>
    <row r="157" spans="1:22" x14ac:dyDescent="0.25">
      <c r="A157" s="8"/>
    </row>
    <row r="158" spans="1:22" x14ac:dyDescent="0.25">
      <c r="A158" s="8"/>
    </row>
    <row r="159" spans="1:22" x14ac:dyDescent="0.25">
      <c r="A159" s="8"/>
      <c r="B159" s="9" t="s">
        <v>182</v>
      </c>
      <c r="C159" s="40"/>
      <c r="D159" s="40"/>
      <c r="E159" s="9"/>
      <c r="F159" s="40"/>
    </row>
    <row r="160" spans="1:22" x14ac:dyDescent="0.25">
      <c r="A160" s="8"/>
      <c r="B160" s="8" t="s">
        <v>180</v>
      </c>
      <c r="C160" s="3" t="s">
        <v>773</v>
      </c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8" spans="3:15" x14ac:dyDescent="0.25">
      <c r="C178" s="32" t="s">
        <v>153</v>
      </c>
      <c r="G178" s="31">
        <v>4</v>
      </c>
      <c r="H178" s="31">
        <v>5</v>
      </c>
      <c r="I178" s="31">
        <v>6</v>
      </c>
      <c r="J178" s="31">
        <v>7</v>
      </c>
      <c r="K178" s="31">
        <v>8</v>
      </c>
      <c r="L178" s="31">
        <v>9</v>
      </c>
      <c r="M178" s="31">
        <v>10</v>
      </c>
      <c r="N178" s="31">
        <v>11</v>
      </c>
      <c r="O178" s="31">
        <v>12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of Classifiers'!$B$8:$B$61</xm:f>
          </x14:formula1>
          <xm:sqref>D147:D150 D153 D122:D135 D139:D143 D114:D118 D106:D110 D98:D102 D84:D92 D71:D80 D17:D21 D59:D65 D48:D55 D40:D42 D33:D36 D25:D29 D8:D13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Alloc Income Statement</vt:lpstr>
      <vt:lpstr>Chart - Class ROR</vt:lpstr>
      <vt:lpstr>Alloc Rate Base</vt:lpstr>
      <vt:lpstr>Unit Cost Summary</vt:lpstr>
      <vt:lpstr>Class Plant - Elec</vt:lpstr>
      <vt:lpstr>Class Plant - PRP</vt:lpstr>
      <vt:lpstr>Class Plant - Combined</vt:lpstr>
      <vt:lpstr>Class Expense - Elec</vt:lpstr>
      <vt:lpstr>Class Expense - PRP</vt:lpstr>
      <vt:lpstr>Class Expense - Combined</vt:lpstr>
      <vt:lpstr>Table of Classifiers</vt:lpstr>
      <vt:lpstr>Classifer Development</vt:lpstr>
      <vt:lpstr>Allocate Plant</vt:lpstr>
      <vt:lpstr>Allocate Expenses</vt:lpstr>
      <vt:lpstr>Allocate Non-Electric Revenues</vt:lpstr>
      <vt:lpstr>Allocated Non-Op Margins</vt:lpstr>
      <vt:lpstr>Table of Allocators</vt:lpstr>
      <vt:lpstr>Allocator Development</vt:lpstr>
      <vt:lpstr>Accounting for Trans COSS</vt:lpstr>
      <vt:lpstr>Trial Balance Summary</vt:lpstr>
      <vt:lpstr>Class Loads</vt:lpstr>
      <vt:lpstr>Present Revenues</vt:lpstr>
      <vt:lpstr>ALLOCATORS</vt:lpstr>
      <vt:lpstr>CLASS_PLANT_ELEC</vt:lpstr>
      <vt:lpstr>CLASSIFIERS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Thomas</dc:creator>
  <cp:lastModifiedBy>Robert Brill</cp:lastModifiedBy>
  <dcterms:created xsi:type="dcterms:W3CDTF">2019-07-25T20:38:23Z</dcterms:created>
  <dcterms:modified xsi:type="dcterms:W3CDTF">2019-08-21T21:13:50Z</dcterms:modified>
</cp:coreProperties>
</file>